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827"/>
  <workbookPr/>
  <mc:AlternateContent xmlns:mc="http://schemas.openxmlformats.org/markup-compatibility/2006">
    <mc:Choice Requires="x15">
      <x15ac:absPath xmlns:x15ac="http://schemas.microsoft.com/office/spreadsheetml/2010/11/ac" url="C:\Users\bency\Documents\Bonnasar Work\Human Co-Implant\Co-Implant Manuscript\PLOS ONE Manuscript\Supporting Data Files\"/>
    </mc:Choice>
  </mc:AlternateContent>
  <bookViews>
    <workbookView xWindow="0" yWindow="0" windowWidth="10610" windowHeight="6110" xr2:uid="{00000000-000D-0000-FFFF-FFFF00000000}"/>
  </bookViews>
  <sheets>
    <sheet name="Sheet1" sheetId="1" r:id="rId1"/>
    <sheet name="Sheet2" sheetId="6" r:id="rId2"/>
  </sheets>
  <externalReferences>
    <externalReference r:id="rId3"/>
    <externalReference r:id="rId4"/>
  </externalReferences>
  <calcPr calcId="171027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73" i="6" l="1"/>
  <c r="AG73" i="6" s="1"/>
  <c r="Y73" i="6"/>
  <c r="U73" i="6"/>
  <c r="V73" i="6" s="1"/>
  <c r="M73" i="6"/>
  <c r="H73" i="6"/>
  <c r="Q73" i="6" s="1"/>
  <c r="G73" i="6"/>
  <c r="N73" i="6" s="1"/>
  <c r="AC72" i="6"/>
  <c r="AG72" i="6" s="1"/>
  <c r="Y72" i="6"/>
  <c r="U72" i="6"/>
  <c r="V72" i="6" s="1"/>
  <c r="M72" i="6"/>
  <c r="H72" i="6"/>
  <c r="Q72" i="6" s="1"/>
  <c r="G72" i="6"/>
  <c r="I72" i="6" s="1"/>
  <c r="AC71" i="6"/>
  <c r="AG71" i="6" s="1"/>
  <c r="U71" i="6"/>
  <c r="Y71" i="6" s="1"/>
  <c r="Q71" i="6"/>
  <c r="N71" i="6"/>
  <c r="M71" i="6"/>
  <c r="I71" i="6"/>
  <c r="H71" i="6"/>
  <c r="G71" i="6"/>
  <c r="V71" i="6" s="1"/>
  <c r="AG19" i="6"/>
  <c r="AD19" i="6"/>
  <c r="Q19" i="6"/>
  <c r="N19" i="6"/>
  <c r="H19" i="6"/>
  <c r="Y19" i="6" s="1"/>
  <c r="G19" i="6"/>
  <c r="I19" i="6" s="1"/>
  <c r="AG18" i="6"/>
  <c r="Q18" i="6"/>
  <c r="H18" i="6"/>
  <c r="Y18" i="6" s="1"/>
  <c r="G18" i="6"/>
  <c r="AD18" i="6" s="1"/>
  <c r="AG17" i="6"/>
  <c r="AI17" i="6" s="1"/>
  <c r="V17" i="6"/>
  <c r="Q17" i="6"/>
  <c r="S17" i="6" s="1"/>
  <c r="H17" i="6"/>
  <c r="Y17" i="6" s="1"/>
  <c r="G17" i="6"/>
  <c r="I17" i="6" s="1"/>
  <c r="AG16" i="6"/>
  <c r="Q16" i="6"/>
  <c r="H16" i="6"/>
  <c r="Y16" i="6" s="1"/>
  <c r="G16" i="6"/>
  <c r="AD16" i="6" s="1"/>
  <c r="V15" i="6"/>
  <c r="H15" i="6"/>
  <c r="AG15" i="6" s="1"/>
  <c r="G15" i="6"/>
  <c r="AD15" i="6" s="1"/>
  <c r="AG14" i="6"/>
  <c r="AI14" i="6" s="1"/>
  <c r="Q14" i="6"/>
  <c r="H14" i="6"/>
  <c r="Y14" i="6" s="1"/>
  <c r="G14" i="6"/>
  <c r="V14" i="6" s="1"/>
  <c r="V13" i="6"/>
  <c r="H13" i="6"/>
  <c r="AG13" i="6" s="1"/>
  <c r="G13" i="6"/>
  <c r="AD13" i="6" s="1"/>
  <c r="Y12" i="6"/>
  <c r="M12" i="6"/>
  <c r="Q12" i="6" s="1"/>
  <c r="H12" i="6"/>
  <c r="AG12" i="6" s="1"/>
  <c r="G12" i="6"/>
  <c r="V12" i="6" s="1"/>
  <c r="Y11" i="6"/>
  <c r="M11" i="6"/>
  <c r="Q11" i="6" s="1"/>
  <c r="H11" i="6"/>
  <c r="AG11" i="6" s="1"/>
  <c r="G11" i="6"/>
  <c r="AD11" i="6" s="1"/>
  <c r="AG10" i="6"/>
  <c r="Q10" i="6"/>
  <c r="H10" i="6"/>
  <c r="Y10" i="6" s="1"/>
  <c r="G10" i="6"/>
  <c r="AD10" i="6" s="1"/>
  <c r="V9" i="6"/>
  <c r="H9" i="6"/>
  <c r="AG9" i="6" s="1"/>
  <c r="G9" i="6"/>
  <c r="AD9" i="6" s="1"/>
  <c r="AG8" i="6"/>
  <c r="Q8" i="6"/>
  <c r="H8" i="6"/>
  <c r="Y8" i="6" s="1"/>
  <c r="G8" i="6"/>
  <c r="V8" i="6" s="1"/>
  <c r="V7" i="6"/>
  <c r="H7" i="6"/>
  <c r="AG7" i="6" s="1"/>
  <c r="G7" i="6"/>
  <c r="AD7" i="6" s="1"/>
  <c r="AD6" i="6"/>
  <c r="Y6" i="6"/>
  <c r="V6" i="6"/>
  <c r="N6" i="6"/>
  <c r="I6" i="6"/>
  <c r="H6" i="6"/>
  <c r="AG6" i="6" s="1"/>
  <c r="G6" i="6"/>
  <c r="AD5" i="6"/>
  <c r="AE5" i="6" s="1"/>
  <c r="N5" i="6"/>
  <c r="H5" i="6"/>
  <c r="AG5" i="6" s="1"/>
  <c r="G5" i="6"/>
  <c r="V5" i="6" s="1"/>
  <c r="W71" i="6" l="1"/>
  <c r="X71" i="6"/>
  <c r="AH11" i="6"/>
  <c r="AI11" i="6"/>
  <c r="W5" i="6"/>
  <c r="X5" i="6"/>
  <c r="Z17" i="6"/>
  <c r="AA17" i="6"/>
  <c r="Z71" i="6"/>
  <c r="AA71" i="6"/>
  <c r="AH5" i="6"/>
  <c r="AI5" i="6"/>
  <c r="AI8" i="6"/>
  <c r="AI71" i="6"/>
  <c r="AH71" i="6"/>
  <c r="AH8" i="6"/>
  <c r="Y9" i="6"/>
  <c r="AA8" i="6" s="1"/>
  <c r="V10" i="6"/>
  <c r="W8" i="6" s="1"/>
  <c r="V11" i="6"/>
  <c r="N12" i="6"/>
  <c r="AD12" i="6"/>
  <c r="AE11" i="6" s="1"/>
  <c r="I13" i="6"/>
  <c r="Y13" i="6"/>
  <c r="AA11" i="6" s="1"/>
  <c r="N14" i="6"/>
  <c r="AD14" i="6"/>
  <c r="AH14" i="6"/>
  <c r="I15" i="6"/>
  <c r="Y15" i="6"/>
  <c r="Z14" i="6" s="1"/>
  <c r="V16" i="6"/>
  <c r="W14" i="6" s="1"/>
  <c r="V18" i="6"/>
  <c r="W17" i="6" s="1"/>
  <c r="N72" i="6"/>
  <c r="Y5" i="6"/>
  <c r="I7" i="6"/>
  <c r="AD8" i="6"/>
  <c r="AF5" i="6"/>
  <c r="Q6" i="6"/>
  <c r="N7" i="6"/>
  <c r="O5" i="6" s="1"/>
  <c r="I8" i="6"/>
  <c r="N9" i="6"/>
  <c r="I10" i="6"/>
  <c r="N13" i="6"/>
  <c r="I14" i="6"/>
  <c r="N15" i="6"/>
  <c r="I16" i="6"/>
  <c r="N17" i="6"/>
  <c r="R17" i="6"/>
  <c r="AD17" i="6"/>
  <c r="AH17" i="6"/>
  <c r="I18" i="6"/>
  <c r="K17" i="6" s="1"/>
  <c r="V19" i="6"/>
  <c r="AD71" i="6"/>
  <c r="AD72" i="6"/>
  <c r="I73" i="6"/>
  <c r="K71" i="6" s="1"/>
  <c r="AD73" i="6"/>
  <c r="I5" i="6"/>
  <c r="Y7" i="6"/>
  <c r="N8" i="6"/>
  <c r="I9" i="6"/>
  <c r="Q5" i="6"/>
  <c r="Q7" i="6"/>
  <c r="Q9" i="6"/>
  <c r="S8" i="6" s="1"/>
  <c r="N10" i="6"/>
  <c r="I11" i="6"/>
  <c r="N11" i="6"/>
  <c r="I12" i="6"/>
  <c r="Q13" i="6"/>
  <c r="R11" i="6" s="1"/>
  <c r="Q15" i="6"/>
  <c r="S14" i="6" s="1"/>
  <c r="N16" i="6"/>
  <c r="N18" i="6"/>
  <c r="AE50" i="1"/>
  <c r="J11" i="6" l="1"/>
  <c r="K11" i="6"/>
  <c r="S5" i="6"/>
  <c r="R5" i="6"/>
  <c r="K5" i="6"/>
  <c r="J5" i="6"/>
  <c r="AE71" i="6"/>
  <c r="AF71" i="6"/>
  <c r="O17" i="6"/>
  <c r="P17" i="6"/>
  <c r="J71" i="6"/>
  <c r="AF14" i="6"/>
  <c r="AE14" i="6"/>
  <c r="X11" i="6"/>
  <c r="W11" i="6"/>
  <c r="R8" i="6"/>
  <c r="AA14" i="6"/>
  <c r="X8" i="6"/>
  <c r="J17" i="6"/>
  <c r="Z8" i="6"/>
  <c r="AA5" i="6"/>
  <c r="Z5" i="6"/>
  <c r="R14" i="6"/>
  <c r="P5" i="6"/>
  <c r="X14" i="6"/>
  <c r="S11" i="6"/>
  <c r="P8" i="6"/>
  <c r="O8" i="6"/>
  <c r="O21" i="6" s="1"/>
  <c r="AE17" i="6"/>
  <c r="AF17" i="6"/>
  <c r="P14" i="6"/>
  <c r="O14" i="6"/>
  <c r="AF11" i="6"/>
  <c r="X21" i="6"/>
  <c r="W21" i="6"/>
  <c r="X17" i="6"/>
  <c r="P11" i="6"/>
  <c r="O11" i="6"/>
  <c r="J14" i="6"/>
  <c r="K14" i="6"/>
  <c r="J8" i="6"/>
  <c r="K8" i="6"/>
  <c r="AF8" i="6"/>
  <c r="AE8" i="6"/>
  <c r="Z11" i="6"/>
  <c r="J49" i="1"/>
  <c r="I49" i="1"/>
  <c r="J48" i="1"/>
  <c r="I48" i="1"/>
  <c r="J47" i="1"/>
  <c r="I47" i="1"/>
  <c r="J67" i="1"/>
  <c r="I67" i="1"/>
  <c r="J66" i="1"/>
  <c r="I66" i="1"/>
  <c r="J65" i="1"/>
  <c r="I65" i="1"/>
  <c r="J64" i="1"/>
  <c r="I64" i="1"/>
  <c r="J57" i="1"/>
  <c r="I57" i="1"/>
  <c r="K57" i="1" s="1"/>
  <c r="J56" i="1"/>
  <c r="I56" i="1"/>
  <c r="J55" i="1"/>
  <c r="I55" i="1"/>
  <c r="J54" i="1"/>
  <c r="I54" i="1"/>
  <c r="J39" i="1"/>
  <c r="I39" i="1"/>
  <c r="J38" i="1"/>
  <c r="I38" i="1"/>
  <c r="J37" i="1"/>
  <c r="I37" i="1"/>
  <c r="J36" i="1"/>
  <c r="I36" i="1"/>
  <c r="J28" i="1"/>
  <c r="I28" i="1"/>
  <c r="J27" i="1"/>
  <c r="I27" i="1"/>
  <c r="J26" i="1"/>
  <c r="I26" i="1"/>
  <c r="J25" i="1"/>
  <c r="I25" i="1"/>
  <c r="J13" i="1"/>
  <c r="J14" i="1"/>
  <c r="J15" i="1"/>
  <c r="J12" i="1"/>
  <c r="I12" i="1"/>
  <c r="K12" i="1" s="1"/>
  <c r="I13" i="1"/>
  <c r="I14" i="1"/>
  <c r="I15" i="1"/>
  <c r="K21" i="6" l="1"/>
  <c r="J21" i="6"/>
  <c r="AE21" i="6"/>
  <c r="AF21" i="6"/>
  <c r="P21" i="6"/>
  <c r="K28" i="1"/>
  <c r="K39" i="1"/>
  <c r="K67" i="1"/>
  <c r="AI25" i="1"/>
  <c r="S25" i="1"/>
  <c r="AA25" i="1"/>
  <c r="AI64" i="1"/>
  <c r="S64" i="1"/>
  <c r="AA64" i="1"/>
  <c r="P13" i="1"/>
  <c r="AF13" i="1"/>
  <c r="X13" i="1"/>
  <c r="AF14" i="1"/>
  <c r="P14" i="1"/>
  <c r="X14" i="1"/>
  <c r="AI15" i="1"/>
  <c r="AA15" i="1"/>
  <c r="S15" i="1"/>
  <c r="AI27" i="1"/>
  <c r="S27" i="1"/>
  <c r="AA27" i="1"/>
  <c r="AI36" i="1"/>
  <c r="S36" i="1"/>
  <c r="AA36" i="1"/>
  <c r="S38" i="1"/>
  <c r="AI38" i="1"/>
  <c r="AA38" i="1"/>
  <c r="AI54" i="1"/>
  <c r="S54" i="1"/>
  <c r="AA54" i="1"/>
  <c r="AA56" i="1"/>
  <c r="AI56" i="1"/>
  <c r="S56" i="1"/>
  <c r="AI66" i="1"/>
  <c r="AA66" i="1"/>
  <c r="S66" i="1"/>
  <c r="AI47" i="1"/>
  <c r="S47" i="1"/>
  <c r="AA47" i="1"/>
  <c r="AI49" i="1"/>
  <c r="S49" i="1"/>
  <c r="AA49" i="1"/>
  <c r="S14" i="1"/>
  <c r="AI14" i="1"/>
  <c r="AA14" i="1"/>
  <c r="X26" i="1"/>
  <c r="P26" i="1"/>
  <c r="AF26" i="1"/>
  <c r="P28" i="1"/>
  <c r="AF28" i="1"/>
  <c r="X28" i="1"/>
  <c r="X37" i="1"/>
  <c r="P37" i="1"/>
  <c r="AF37" i="1"/>
  <c r="P39" i="1"/>
  <c r="AF39" i="1"/>
  <c r="X39" i="1"/>
  <c r="X55" i="1"/>
  <c r="P55" i="1"/>
  <c r="AF55" i="1"/>
  <c r="P57" i="1"/>
  <c r="AF57" i="1"/>
  <c r="X57" i="1"/>
  <c r="X65" i="1"/>
  <c r="P65" i="1"/>
  <c r="AF65" i="1"/>
  <c r="P67" i="1"/>
  <c r="AF67" i="1"/>
  <c r="X67" i="1"/>
  <c r="X48" i="1"/>
  <c r="P48" i="1"/>
  <c r="AF48" i="1"/>
  <c r="K15" i="1"/>
  <c r="K25" i="1"/>
  <c r="K36" i="1"/>
  <c r="K54" i="1"/>
  <c r="K64" i="1"/>
  <c r="K47" i="1"/>
  <c r="AF12" i="1"/>
  <c r="P12" i="1"/>
  <c r="X12" i="1"/>
  <c r="AI13" i="1"/>
  <c r="AA13" i="1"/>
  <c r="S13" i="1"/>
  <c r="AA26" i="1"/>
  <c r="AI26" i="1"/>
  <c r="S26" i="1"/>
  <c r="AI28" i="1"/>
  <c r="AA28" i="1"/>
  <c r="S28" i="1"/>
  <c r="AA37" i="1"/>
  <c r="S37" i="1"/>
  <c r="AI37" i="1"/>
  <c r="AI39" i="1"/>
  <c r="S39" i="1"/>
  <c r="AA39" i="1"/>
  <c r="AA55" i="1"/>
  <c r="S55" i="1"/>
  <c r="AI55" i="1"/>
  <c r="AI57" i="1"/>
  <c r="AA57" i="1"/>
  <c r="S57" i="1"/>
  <c r="AA65" i="1"/>
  <c r="S65" i="1"/>
  <c r="AI65" i="1"/>
  <c r="AI67" i="1"/>
  <c r="AA67" i="1"/>
  <c r="S67" i="1"/>
  <c r="AA48" i="1"/>
  <c r="AI48" i="1"/>
  <c r="S48" i="1"/>
  <c r="K14" i="1"/>
  <c r="K26" i="1"/>
  <c r="K37" i="1"/>
  <c r="K55" i="1"/>
  <c r="K65" i="1"/>
  <c r="K48" i="1"/>
  <c r="AF15" i="1"/>
  <c r="X15" i="1"/>
  <c r="P15" i="1"/>
  <c r="S12" i="1"/>
  <c r="AI12" i="1"/>
  <c r="AA12" i="1"/>
  <c r="AF25" i="1"/>
  <c r="X25" i="1"/>
  <c r="P25" i="1"/>
  <c r="X27" i="1"/>
  <c r="AF27" i="1"/>
  <c r="P27" i="1"/>
  <c r="AF36" i="1"/>
  <c r="P36" i="1"/>
  <c r="X36" i="1"/>
  <c r="AF38" i="1"/>
  <c r="P38" i="1"/>
  <c r="X38" i="1"/>
  <c r="AF54" i="1"/>
  <c r="X54" i="1"/>
  <c r="P54" i="1"/>
  <c r="AF56" i="1"/>
  <c r="X56" i="1"/>
  <c r="P56" i="1"/>
  <c r="AF64" i="1"/>
  <c r="X64" i="1"/>
  <c r="P64" i="1"/>
  <c r="X66" i="1"/>
  <c r="P66" i="1"/>
  <c r="AF66" i="1"/>
  <c r="AF47" i="1"/>
  <c r="P47" i="1"/>
  <c r="X47" i="1"/>
  <c r="P49" i="1"/>
  <c r="AF49" i="1"/>
  <c r="X49" i="1"/>
  <c r="K13" i="1"/>
  <c r="K27" i="1"/>
  <c r="K38" i="1"/>
  <c r="K56" i="1"/>
  <c r="K66" i="1"/>
  <c r="K49" i="1"/>
  <c r="AE5" i="1" l="1"/>
  <c r="AE11" i="1"/>
  <c r="AE24" i="1"/>
  <c r="AE35" i="1"/>
  <c r="AE40" i="1"/>
  <c r="AE46" i="1"/>
  <c r="AE71" i="1"/>
  <c r="AE70" i="1"/>
  <c r="AE69" i="1"/>
  <c r="AE62" i="1"/>
  <c r="AE60" i="1"/>
  <c r="AE58" i="1"/>
  <c r="AE52" i="1"/>
  <c r="AE44" i="1"/>
  <c r="AE42" i="1"/>
  <c r="AE33" i="1"/>
  <c r="AE31" i="1"/>
  <c r="AE29" i="1"/>
  <c r="AE22" i="1"/>
  <c r="AE18" i="1"/>
  <c r="AE16" i="1"/>
  <c r="AE9" i="1"/>
  <c r="AE7" i="1"/>
  <c r="W71" i="1"/>
  <c r="W70" i="1"/>
  <c r="W69" i="1"/>
  <c r="W62" i="1"/>
  <c r="W60" i="1"/>
  <c r="W58" i="1"/>
  <c r="W52" i="1"/>
  <c r="W50" i="1"/>
  <c r="W46" i="1"/>
  <c r="W44" i="1"/>
  <c r="W42" i="1"/>
  <c r="W40" i="1"/>
  <c r="W35" i="1"/>
  <c r="W33" i="1"/>
  <c r="W31" i="1"/>
  <c r="W29" i="1"/>
  <c r="W24" i="1"/>
  <c r="W22" i="1"/>
  <c r="W20" i="1"/>
  <c r="W18" i="1"/>
  <c r="W16" i="1"/>
  <c r="W11" i="1"/>
  <c r="W9" i="1"/>
  <c r="W7" i="1"/>
  <c r="W5" i="1"/>
  <c r="O5" i="1"/>
  <c r="I7" i="1"/>
  <c r="J7" i="1"/>
  <c r="I9" i="1"/>
  <c r="J9" i="1"/>
  <c r="I11" i="1"/>
  <c r="J11" i="1"/>
  <c r="I16" i="1"/>
  <c r="J16" i="1"/>
  <c r="I18" i="1"/>
  <c r="J18" i="1"/>
  <c r="I20" i="1"/>
  <c r="J20" i="1"/>
  <c r="I22" i="1"/>
  <c r="J22" i="1"/>
  <c r="K22" i="1" s="1"/>
  <c r="I24" i="1"/>
  <c r="J24" i="1"/>
  <c r="I29" i="1"/>
  <c r="J29" i="1"/>
  <c r="I31" i="1"/>
  <c r="J31" i="1"/>
  <c r="I33" i="1"/>
  <c r="J33" i="1"/>
  <c r="AA33" i="1" s="1"/>
  <c r="I35" i="1"/>
  <c r="J35" i="1"/>
  <c r="I40" i="1"/>
  <c r="J40" i="1"/>
  <c r="AA40" i="1" s="1"/>
  <c r="I42" i="1"/>
  <c r="J42" i="1"/>
  <c r="I44" i="1"/>
  <c r="J44" i="1"/>
  <c r="AA44" i="1" s="1"/>
  <c r="I46" i="1"/>
  <c r="J46" i="1"/>
  <c r="I50" i="1"/>
  <c r="J50" i="1"/>
  <c r="AI50" i="1" s="1"/>
  <c r="I52" i="1"/>
  <c r="J52" i="1"/>
  <c r="I58" i="1"/>
  <c r="J58" i="1"/>
  <c r="I60" i="1"/>
  <c r="J60" i="1"/>
  <c r="AI60" i="1" s="1"/>
  <c r="I62" i="1"/>
  <c r="J62" i="1"/>
  <c r="I69" i="1"/>
  <c r="J69" i="1"/>
  <c r="I70" i="1"/>
  <c r="J70" i="1"/>
  <c r="I71" i="1"/>
  <c r="J71" i="1"/>
  <c r="J5" i="1"/>
  <c r="I5" i="1"/>
  <c r="AF5" i="1" s="1"/>
  <c r="O11" i="1"/>
  <c r="S11" i="1" s="1"/>
  <c r="O24" i="1"/>
  <c r="S24" i="1" s="1"/>
  <c r="O35" i="1"/>
  <c r="S35" i="1" s="1"/>
  <c r="O46" i="1"/>
  <c r="O71" i="1"/>
  <c r="O70" i="1"/>
  <c r="O69" i="1"/>
  <c r="O62" i="1"/>
  <c r="O60" i="1"/>
  <c r="S60" i="1" s="1"/>
  <c r="O58" i="1"/>
  <c r="O52" i="1"/>
  <c r="O50" i="1"/>
  <c r="O44" i="1"/>
  <c r="O42" i="1"/>
  <c r="S42" i="1" s="1"/>
  <c r="O40" i="1"/>
  <c r="P40" i="1" s="1"/>
  <c r="O33" i="1"/>
  <c r="P33" i="1" s="1"/>
  <c r="O31" i="1"/>
  <c r="S31" i="1" s="1"/>
  <c r="O29" i="1"/>
  <c r="P29" i="1" s="1"/>
  <c r="O22" i="1"/>
  <c r="P22" i="1" s="1"/>
  <c r="O20" i="1"/>
  <c r="S20" i="1" s="1"/>
  <c r="O18" i="1"/>
  <c r="O16" i="1"/>
  <c r="S16" i="1" s="1"/>
  <c r="O9" i="1"/>
  <c r="O7" i="1"/>
  <c r="S7" i="1" s="1"/>
  <c r="K46" i="1"/>
  <c r="S70" i="1" l="1"/>
  <c r="P58" i="1"/>
  <c r="K11" i="1"/>
  <c r="AF9" i="1"/>
  <c r="X33" i="1"/>
  <c r="X44" i="1"/>
  <c r="AI31" i="1"/>
  <c r="AI52" i="1"/>
  <c r="S50" i="1"/>
  <c r="S46" i="1"/>
  <c r="P42" i="1"/>
  <c r="K35" i="1"/>
  <c r="K24" i="1"/>
  <c r="K20" i="1"/>
  <c r="K16" i="1"/>
  <c r="AA24" i="1"/>
  <c r="AI70" i="1"/>
  <c r="S69" i="1"/>
  <c r="K69" i="1"/>
  <c r="S58" i="1"/>
  <c r="K71" i="1"/>
  <c r="K62" i="1"/>
  <c r="S18" i="1"/>
  <c r="S44" i="1"/>
  <c r="P71" i="1"/>
  <c r="AA42" i="1"/>
  <c r="AA52" i="1"/>
  <c r="AI29" i="1"/>
  <c r="AI44" i="1"/>
  <c r="AI62" i="1"/>
  <c r="X9" i="1"/>
  <c r="P62" i="1"/>
  <c r="AA11" i="1"/>
  <c r="P52" i="1"/>
  <c r="X31" i="1"/>
  <c r="X42" i="1"/>
  <c r="X62" i="1"/>
  <c r="X71" i="1"/>
  <c r="AF35" i="1"/>
  <c r="K42" i="1"/>
  <c r="P20" i="1"/>
  <c r="AK50" i="1"/>
  <c r="AJ50" i="1"/>
  <c r="P5" i="1"/>
  <c r="AA22" i="1"/>
  <c r="AF16" i="1"/>
  <c r="AF69" i="1"/>
  <c r="AF24" i="1"/>
  <c r="P9" i="1"/>
  <c r="K5" i="1"/>
  <c r="K70" i="1"/>
  <c r="L69" i="1" s="1"/>
  <c r="K60" i="1"/>
  <c r="P50" i="1"/>
  <c r="Q50" i="1" s="1"/>
  <c r="AF50" i="1"/>
  <c r="K44" i="1"/>
  <c r="K40" i="1"/>
  <c r="L40" i="1" s="1"/>
  <c r="K33" i="1"/>
  <c r="K29" i="1"/>
  <c r="X22" i="1"/>
  <c r="K18" i="1"/>
  <c r="M16" i="1" s="1"/>
  <c r="P11" i="1"/>
  <c r="P7" i="1"/>
  <c r="S33" i="1"/>
  <c r="X5" i="1"/>
  <c r="X16" i="1"/>
  <c r="X35" i="1"/>
  <c r="X46" i="1"/>
  <c r="X58" i="1"/>
  <c r="X69" i="1"/>
  <c r="AA31" i="1"/>
  <c r="AF18" i="1"/>
  <c r="AI33" i="1"/>
  <c r="AF58" i="1"/>
  <c r="AF70" i="1"/>
  <c r="AF46" i="1"/>
  <c r="AF11" i="1"/>
  <c r="AI40" i="1"/>
  <c r="K58" i="1"/>
  <c r="S29" i="1"/>
  <c r="P70" i="1"/>
  <c r="S22" i="1"/>
  <c r="AA7" i="1"/>
  <c r="X40" i="1"/>
  <c r="X50" i="1"/>
  <c r="AA50" i="1"/>
  <c r="AA60" i="1"/>
  <c r="AA70" i="1"/>
  <c r="AI7" i="1"/>
  <c r="AF22" i="1"/>
  <c r="AI42" i="1"/>
  <c r="AF60" i="1"/>
  <c r="AI71" i="1"/>
  <c r="AF40" i="1"/>
  <c r="AI5" i="1"/>
  <c r="P18" i="1"/>
  <c r="AA46" i="1"/>
  <c r="AC40" i="1" s="1"/>
  <c r="AA35" i="1"/>
  <c r="X18" i="1"/>
  <c r="AI18" i="1"/>
  <c r="P69" i="1"/>
  <c r="P24" i="1"/>
  <c r="P16" i="1"/>
  <c r="K52" i="1"/>
  <c r="K31" i="1"/>
  <c r="K9" i="1"/>
  <c r="S71" i="1"/>
  <c r="S62" i="1"/>
  <c r="S52" i="1"/>
  <c r="U50" i="1" s="1"/>
  <c r="U16" i="1"/>
  <c r="S9" i="1"/>
  <c r="AA18" i="1"/>
  <c r="X29" i="1"/>
  <c r="AA71" i="1"/>
  <c r="AA69" i="1"/>
  <c r="AA62" i="1"/>
  <c r="AA58" i="1"/>
  <c r="AA16" i="1"/>
  <c r="AA9" i="1"/>
  <c r="AF71" i="1"/>
  <c r="AG69" i="1" s="1"/>
  <c r="AF62" i="1"/>
  <c r="AF52" i="1"/>
  <c r="AF42" i="1"/>
  <c r="AF31" i="1"/>
  <c r="AF7" i="1"/>
  <c r="AI69" i="1"/>
  <c r="AI58" i="1"/>
  <c r="AI46" i="1"/>
  <c r="AI35" i="1"/>
  <c r="AI24" i="1"/>
  <c r="AI16" i="1"/>
  <c r="M69" i="1"/>
  <c r="P60" i="1"/>
  <c r="R58" i="1" s="1"/>
  <c r="P44" i="1"/>
  <c r="R40" i="1" s="1"/>
  <c r="X70" i="1"/>
  <c r="Z69" i="1" s="1"/>
  <c r="X11" i="1"/>
  <c r="X7" i="1"/>
  <c r="AF33" i="1"/>
  <c r="P31" i="1"/>
  <c r="S40" i="1"/>
  <c r="X20" i="1"/>
  <c r="X52" i="1"/>
  <c r="AA29" i="1"/>
  <c r="AI9" i="1"/>
  <c r="AF29" i="1"/>
  <c r="AI22" i="1"/>
  <c r="AI11" i="1"/>
  <c r="AA5" i="1"/>
  <c r="X60" i="1"/>
  <c r="X24" i="1"/>
  <c r="AF44" i="1"/>
  <c r="P46" i="1"/>
  <c r="AA20" i="1"/>
  <c r="K50" i="1"/>
  <c r="L50" i="1" s="1"/>
  <c r="K7" i="1"/>
  <c r="P35" i="1"/>
  <c r="S5" i="1"/>
  <c r="T16" i="1" l="1"/>
  <c r="AK29" i="1"/>
  <c r="Q29" i="1"/>
  <c r="Q58" i="1"/>
  <c r="AG5" i="1"/>
  <c r="U58" i="1"/>
  <c r="AH5" i="1"/>
  <c r="L16" i="1"/>
  <c r="Q16" i="1"/>
  <c r="AB40" i="1"/>
  <c r="U5" i="1"/>
  <c r="T5" i="1"/>
  <c r="AH58" i="1"/>
  <c r="AG58" i="1"/>
  <c r="R50" i="1"/>
  <c r="AH16" i="1"/>
  <c r="AG16" i="1"/>
  <c r="AH29" i="1"/>
  <c r="AG29" i="1"/>
  <c r="AK16" i="1"/>
  <c r="AJ16" i="1"/>
  <c r="AK58" i="1"/>
  <c r="AJ58" i="1"/>
  <c r="R16" i="1"/>
  <c r="AH69" i="1"/>
  <c r="Z40" i="1"/>
  <c r="Y40" i="1"/>
  <c r="T58" i="1"/>
  <c r="Z58" i="1"/>
  <c r="Y58" i="1"/>
  <c r="Y5" i="1"/>
  <c r="Z5" i="1"/>
  <c r="M40" i="1"/>
  <c r="M5" i="1"/>
  <c r="L5" i="1"/>
  <c r="Z50" i="1"/>
  <c r="Y50" i="1"/>
  <c r="Z16" i="1"/>
  <c r="Y16" i="1"/>
  <c r="M58" i="1"/>
  <c r="L58" i="1"/>
  <c r="Q40" i="1"/>
  <c r="T50" i="1"/>
  <c r="R29" i="1"/>
  <c r="AJ29" i="1"/>
  <c r="AC5" i="1"/>
  <c r="AB5" i="1"/>
  <c r="U40" i="1"/>
  <c r="T40" i="1"/>
  <c r="AB16" i="1"/>
  <c r="AC16" i="1"/>
  <c r="AK5" i="1"/>
  <c r="AJ5" i="1"/>
  <c r="M50" i="1"/>
  <c r="AC29" i="1"/>
  <c r="AB29" i="1"/>
  <c r="AC58" i="1"/>
  <c r="AB58" i="1"/>
  <c r="Z29" i="1"/>
  <c r="Y29" i="1"/>
  <c r="AG40" i="1"/>
  <c r="AH40" i="1"/>
  <c r="AC50" i="1"/>
  <c r="AB50" i="1"/>
  <c r="U29" i="1"/>
  <c r="T29" i="1"/>
  <c r="AK40" i="1"/>
  <c r="AJ40" i="1"/>
  <c r="L29" i="1"/>
  <c r="M29" i="1"/>
  <c r="AH50" i="1"/>
  <c r="AG50" i="1"/>
  <c r="Q5" i="1"/>
  <c r="R5" i="1"/>
  <c r="AK69" i="1"/>
  <c r="AJ69" i="1"/>
  <c r="AB69" i="1"/>
  <c r="AC69" i="1"/>
  <c r="Y69" i="1"/>
</calcChain>
</file>

<file path=xl/sharedStrings.xml><?xml version="1.0" encoding="utf-8"?>
<sst xmlns="http://schemas.openxmlformats.org/spreadsheetml/2006/main" count="245" uniqueCount="120">
  <si>
    <t>Sample</t>
  </si>
  <si>
    <t>Type</t>
    <phoneticPr fontId="0" type="noConversion"/>
  </si>
  <si>
    <t>tube (g)</t>
  </si>
  <si>
    <t>ww (mg)</t>
  </si>
  <si>
    <t>dw (mg)</t>
  </si>
  <si>
    <t>DNA raw</t>
  </si>
  <si>
    <t>DNA ww</t>
  </si>
  <si>
    <t>Average</t>
  </si>
  <si>
    <t>std</t>
  </si>
  <si>
    <t>DNA dw</t>
  </si>
  <si>
    <t>average</t>
  </si>
  <si>
    <t>GAG raw</t>
  </si>
  <si>
    <t>GAG ww</t>
  </si>
  <si>
    <t>GAG dw</t>
  </si>
  <si>
    <t>hypro raw</t>
  </si>
  <si>
    <t>Hypro raw</t>
  </si>
  <si>
    <t>Hypro ww</t>
  </si>
  <si>
    <t>Hypro dw</t>
  </si>
  <si>
    <t>1 Month MSCs</t>
  </si>
  <si>
    <t>3 Month MSCs</t>
  </si>
  <si>
    <t>1 Month 50:50</t>
  </si>
  <si>
    <t>3 Month 50:50</t>
  </si>
  <si>
    <t>wet sample (g)</t>
  </si>
  <si>
    <t>Set Number</t>
  </si>
  <si>
    <t>dry+tube (g)</t>
  </si>
  <si>
    <t>water content</t>
  </si>
  <si>
    <t>Native</t>
  </si>
  <si>
    <t>HuAuC1M_1</t>
  </si>
  <si>
    <t>HuAuC1M_1S</t>
  </si>
  <si>
    <t>HuAuC1M_2</t>
  </si>
  <si>
    <t>HuAuC1M_2S</t>
  </si>
  <si>
    <t>HuAuC1M_3</t>
  </si>
  <si>
    <t>HuAuC1M_3S</t>
  </si>
  <si>
    <t>HuAuC1M_4</t>
  </si>
  <si>
    <t>HuMSC1M_1</t>
  </si>
  <si>
    <t>HuMSC1M_1S</t>
  </si>
  <si>
    <t>HuMSC1M_2</t>
  </si>
  <si>
    <t>HuMSC1M_2S</t>
  </si>
  <si>
    <t>HuMSC1M_3</t>
  </si>
  <si>
    <t>HuMSC1M_3S</t>
  </si>
  <si>
    <t>HuMSC1M_4</t>
  </si>
  <si>
    <t>HuMSC1M_4S</t>
  </si>
  <si>
    <t>HuMSC1M_5</t>
  </si>
  <si>
    <t>Hu501M_1</t>
  </si>
  <si>
    <t>Hu501M_1S</t>
  </si>
  <si>
    <t>Hu501M_2</t>
  </si>
  <si>
    <t>Hu501M_2S</t>
  </si>
  <si>
    <t>Hu501M_3</t>
  </si>
  <si>
    <t>Hu501M_3S</t>
  </si>
  <si>
    <t>Hu501M_4</t>
  </si>
  <si>
    <t>HuAuC3M_1</t>
  </si>
  <si>
    <t>HuAuC3M_1S</t>
  </si>
  <si>
    <t>HuAuC3M_2</t>
  </si>
  <si>
    <t>HuAuC3M_2S</t>
  </si>
  <si>
    <t>HuAuC3M_3</t>
  </si>
  <si>
    <t>HuAuC3M_3S</t>
  </si>
  <si>
    <t>HuAuC3M_4</t>
  </si>
  <si>
    <t>HuMSC3M_1</t>
  </si>
  <si>
    <t>HuMSC3M_1S</t>
  </si>
  <si>
    <t>HuMSC3M_2</t>
  </si>
  <si>
    <t>HuMSC3M_2S</t>
  </si>
  <si>
    <t>Hu503M_1</t>
  </si>
  <si>
    <t>Hu503M_1S</t>
  </si>
  <si>
    <t>Hu503M_2</t>
  </si>
  <si>
    <t>Hu503M_2S</t>
  </si>
  <si>
    <t>Hu503M_3</t>
  </si>
  <si>
    <t>Hu503M_3S</t>
  </si>
  <si>
    <t>HuNat 1A</t>
  </si>
  <si>
    <t>HuNat 1B</t>
  </si>
  <si>
    <t>HuNat 1C</t>
  </si>
  <si>
    <t>1 Month AuCs</t>
  </si>
  <si>
    <t>3 Month AuCs</t>
  </si>
  <si>
    <t>HuAuC1M_5</t>
  </si>
  <si>
    <t>HuAuC1M_6</t>
  </si>
  <si>
    <t>HuAuC1M_7</t>
  </si>
  <si>
    <t>HuAuC1M_8</t>
  </si>
  <si>
    <t>HuMSC1M_6</t>
  </si>
  <si>
    <t>HuMSC1M_7</t>
  </si>
  <si>
    <t>HuMSC1M_8</t>
  </si>
  <si>
    <t>HuMSC1M_9</t>
  </si>
  <si>
    <t>Hu501M_5</t>
  </si>
  <si>
    <t>Hu501M_6</t>
  </si>
  <si>
    <t>Hu501M_7</t>
  </si>
  <si>
    <t>Hu501M_8</t>
  </si>
  <si>
    <t>dry empty tube (g)</t>
  </si>
  <si>
    <t>HuAuC3M_5</t>
  </si>
  <si>
    <t>HuAuC3M_6</t>
  </si>
  <si>
    <t>HuAuC3M_7</t>
  </si>
  <si>
    <t>HuMSC3M_4</t>
  </si>
  <si>
    <t>HuMSC3M_5</t>
  </si>
  <si>
    <t>HuMSC3M_6</t>
  </si>
  <si>
    <t>HuMSC3M_7</t>
  </si>
  <si>
    <t>Hu503M_5</t>
  </si>
  <si>
    <t>Hu503M_6</t>
  </si>
  <si>
    <t>Hu503M_7</t>
  </si>
  <si>
    <t>Hu503M_8</t>
  </si>
  <si>
    <t>1:1</t>
  </si>
  <si>
    <t>Mouse</t>
  </si>
  <si>
    <t>PLOS ONE Data Availability</t>
  </si>
  <si>
    <t>NA</t>
  </si>
  <si>
    <t>Co-Implant Disc Biochem Data</t>
  </si>
  <si>
    <t>Cell Ratio (AuC:MSC)</t>
  </si>
  <si>
    <t>DNA undilute</t>
  </si>
  <si>
    <t>HuCo3_M1</t>
  </si>
  <si>
    <t>HuCo3_M2</t>
  </si>
  <si>
    <t>HuCo3_M3</t>
  </si>
  <si>
    <t>HuCo4_M1</t>
  </si>
  <si>
    <t>HuCo4_M2</t>
  </si>
  <si>
    <t>HuCo4_M3</t>
  </si>
  <si>
    <t>HuCo5_M1</t>
  </si>
  <si>
    <t>HuCo5_M2</t>
  </si>
  <si>
    <t>HuCo5_M3</t>
  </si>
  <si>
    <t>HuCo7_M1</t>
  </si>
  <si>
    <t>HuCo7_M2</t>
  </si>
  <si>
    <t>HuCo7_M3</t>
  </si>
  <si>
    <t>HuCo8_M1</t>
  </si>
  <si>
    <t>HuCo8_M2</t>
  </si>
  <si>
    <t>HuCo8_M3</t>
  </si>
  <si>
    <t>1:1 Ears</t>
  </si>
  <si>
    <t>Co-Implant Ear Biochem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</si>
</sst>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36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4">
    <xf numFmtId="0" fontId="0" fillId="0" borderId="0" xfId="0"/>
    <xf numFmtId="0" fontId="1" fillId="0" borderId="0" xfId="1" applyAlignment="1">
      <alignment horizontal="left"/>
    </xf>
    <xf numFmtId="0" fontId="1" fillId="0" borderId="0" xfId="1" applyFont="1"/>
    <xf numFmtId="0" fontId="1" fillId="0" borderId="0" xfId="2"/>
    <xf numFmtId="0" fontId="1" fillId="0" borderId="0" xfId="3"/>
    <xf numFmtId="0" fontId="2" fillId="2" borderId="0" xfId="3" applyFont="1" applyFill="1"/>
    <xf numFmtId="0" fontId="1" fillId="0" borderId="0" xfId="3" applyFont="1" applyFill="1"/>
    <xf numFmtId="0" fontId="2" fillId="3" borderId="0" xfId="3" applyFont="1" applyFill="1"/>
    <xf numFmtId="0" fontId="1" fillId="0" borderId="0" xfId="3" applyFill="1"/>
    <xf numFmtId="49" fontId="0" fillId="0" borderId="0" xfId="0" applyNumberFormat="1"/>
    <xf numFmtId="0" fontId="3" fillId="0" borderId="0" xfId="0" applyFont="1"/>
    <xf numFmtId="0" fontId="0" fillId="0" borderId="0" xfId="0" applyFill="1"/>
    <xf numFmtId="0" fontId="1" fillId="0" borderId="0" xfId="1" applyNumberFormat="1" applyAlignment="1">
      <alignment horizontal="left"/>
    </xf>
    <xf numFmtId="0" fontId="0" fillId="0" borderId="0" xfId="0" applyNumberFormat="1"/>
  </cellXfs>
  <cellStyles count="4">
    <cellStyle name="Normal" xfId="0" builtinId="0"/>
    <cellStyle name="Normal 2" xfId="1" xr:uid="{00000000-0005-0000-0000-000001000000}"/>
    <cellStyle name="Normal 25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ency\Documents\Bonnasar%20Work\Human%20Co-Implant\3rd%20Set%20Confined%20Compression\Human%20Co-Implant%20Da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ency\Documents\Bonnasar%20Work\Human%20Co-Implant\3rd%20Set%20and%20Full%20Ear%20Biochem\Human%20ear%20co-implant%20Bioche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>
        <row r="3">
          <cell r="I3" t="str">
            <v>AuC Disc</v>
          </cell>
          <cell r="J3" t="str">
            <v>1 Mo</v>
          </cell>
        </row>
        <row r="4">
          <cell r="I4"/>
          <cell r="J4" t="str">
            <v>3 Mo</v>
          </cell>
        </row>
        <row r="5">
          <cell r="I5" t="str">
            <v>1:1 Disc</v>
          </cell>
          <cell r="J5" t="str">
            <v>1 Mo</v>
          </cell>
        </row>
        <row r="6">
          <cell r="I6"/>
          <cell r="J6" t="str">
            <v>3 Mo</v>
          </cell>
        </row>
        <row r="7">
          <cell r="I7" t="str">
            <v>MSC Disc</v>
          </cell>
          <cell r="J7" t="str">
            <v>1 Mo</v>
          </cell>
        </row>
        <row r="8">
          <cell r="I8"/>
          <cell r="J8" t="str">
            <v>3 Mo</v>
          </cell>
        </row>
        <row r="9">
          <cell r="I9" t="str">
            <v>1:1 Ear</v>
          </cell>
          <cell r="J9" t="str">
            <v>1 Mo</v>
          </cell>
        </row>
        <row r="10">
          <cell r="I10"/>
          <cell r="J10" t="str">
            <v>3 Mo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8">
          <cell r="A18" t="str">
            <v>1:1 Ears</v>
          </cell>
          <cell r="J18">
            <v>87.961878005315839</v>
          </cell>
          <cell r="K18">
            <v>6.7824880499561928</v>
          </cell>
          <cell r="W18">
            <v>13.485068967142029</v>
          </cell>
          <cell r="X18">
            <v>9.2823493285512324</v>
          </cell>
          <cell r="AE18">
            <v>15.993723005809994</v>
          </cell>
          <cell r="AF18">
            <v>2.5319076470594171</v>
          </cell>
        </row>
        <row r="21">
          <cell r="B21" t="str">
            <v>Native</v>
          </cell>
          <cell r="J21">
            <v>71.349103072957689</v>
          </cell>
          <cell r="K21">
            <v>1.5125862218208497</v>
          </cell>
          <cell r="W21">
            <v>17.773481660418643</v>
          </cell>
          <cell r="X21">
            <v>3.7514837090292974</v>
          </cell>
          <cell r="AE21">
            <v>26.291860937465135</v>
          </cell>
          <cell r="AF21">
            <v>5.2496732429785862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71"/>
  <sheetViews>
    <sheetView tabSelected="1" zoomScale="80" zoomScaleNormal="80" workbookViewId="0">
      <pane xSplit="4" ySplit="4" topLeftCell="E5" activePane="bottomRight" state="frozen"/>
      <selection pane="topRight" activeCell="E1" sqref="E1"/>
      <selection pane="bottomLeft" activeCell="A2" sqref="A2"/>
      <selection pane="bottomRight" activeCell="C19" sqref="C19"/>
    </sheetView>
  </sheetViews>
  <sheetFormatPr defaultRowHeight="14.5" x14ac:dyDescent="0.35"/>
  <cols>
    <col min="1" max="1" width="12.08984375" bestFit="1" customWidth="1"/>
    <col min="2" max="2" width="11.08984375" customWidth="1"/>
    <col min="3" max="3" width="11.08984375" style="13" customWidth="1"/>
    <col min="4" max="4" width="15.08984375" bestFit="1" customWidth="1"/>
    <col min="6" max="6" width="11.7265625" bestFit="1" customWidth="1"/>
    <col min="7" max="8" width="11.7265625" customWidth="1"/>
    <col min="11" max="11" width="10.7265625" bestFit="1" customWidth="1"/>
    <col min="12" max="13" width="10.7265625" customWidth="1"/>
  </cols>
  <sheetData>
    <row r="1" spans="1:43" x14ac:dyDescent="0.35">
      <c r="A1" s="10" t="s">
        <v>100</v>
      </c>
    </row>
    <row r="2" spans="1:43" x14ac:dyDescent="0.35">
      <c r="A2" t="s">
        <v>98</v>
      </c>
    </row>
    <row r="4" spans="1:43" x14ac:dyDescent="0.35">
      <c r="A4" s="1" t="s">
        <v>0</v>
      </c>
      <c r="B4" s="1" t="s">
        <v>23</v>
      </c>
      <c r="C4" s="12" t="s">
        <v>97</v>
      </c>
      <c r="D4" s="2" t="s">
        <v>1</v>
      </c>
      <c r="E4" s="3" t="s">
        <v>2</v>
      </c>
      <c r="F4" s="3" t="s">
        <v>22</v>
      </c>
      <c r="G4" s="3" t="s">
        <v>84</v>
      </c>
      <c r="H4" s="3" t="s">
        <v>24</v>
      </c>
      <c r="I4" s="3" t="s">
        <v>3</v>
      </c>
      <c r="J4" s="3" t="s">
        <v>4</v>
      </c>
      <c r="K4" s="3" t="s">
        <v>25</v>
      </c>
      <c r="L4" s="3" t="s">
        <v>7</v>
      </c>
      <c r="M4" s="3" t="s">
        <v>8</v>
      </c>
      <c r="N4" s="4" t="s">
        <v>5</v>
      </c>
      <c r="O4" s="4" t="s">
        <v>5</v>
      </c>
      <c r="P4" s="5" t="s">
        <v>6</v>
      </c>
      <c r="Q4" s="4" t="s">
        <v>7</v>
      </c>
      <c r="R4" s="4" t="s">
        <v>8</v>
      </c>
      <c r="S4" s="5" t="s">
        <v>9</v>
      </c>
      <c r="T4" s="4" t="s">
        <v>10</v>
      </c>
      <c r="U4" s="4" t="s">
        <v>8</v>
      </c>
      <c r="V4" s="6" t="s">
        <v>11</v>
      </c>
      <c r="W4" s="6" t="s">
        <v>11</v>
      </c>
      <c r="X4" s="5" t="s">
        <v>12</v>
      </c>
      <c r="Y4" s="6" t="s">
        <v>7</v>
      </c>
      <c r="Z4" s="6" t="s">
        <v>8</v>
      </c>
      <c r="AA4" s="5" t="s">
        <v>13</v>
      </c>
      <c r="AB4" s="6" t="s">
        <v>10</v>
      </c>
      <c r="AC4" s="6" t="s">
        <v>8</v>
      </c>
      <c r="AD4" s="4" t="s">
        <v>14</v>
      </c>
      <c r="AE4" s="4" t="s">
        <v>15</v>
      </c>
      <c r="AF4" s="7" t="s">
        <v>16</v>
      </c>
      <c r="AG4" s="4" t="s">
        <v>10</v>
      </c>
      <c r="AH4" s="4" t="s">
        <v>8</v>
      </c>
      <c r="AI4" s="7" t="s">
        <v>17</v>
      </c>
      <c r="AJ4" s="4" t="s">
        <v>10</v>
      </c>
      <c r="AK4" s="4" t="s">
        <v>8</v>
      </c>
      <c r="AL4" s="4"/>
      <c r="AM4" s="4"/>
      <c r="AN4" s="8"/>
      <c r="AO4" s="8"/>
      <c r="AP4" s="8"/>
      <c r="AQ4" s="8"/>
    </row>
    <row r="5" spans="1:43" x14ac:dyDescent="0.35">
      <c r="A5" t="s">
        <v>27</v>
      </c>
      <c r="B5">
        <v>1</v>
      </c>
      <c r="C5" s="13">
        <v>5</v>
      </c>
      <c r="D5" t="s">
        <v>70</v>
      </c>
      <c r="E5">
        <v>1.0103</v>
      </c>
      <c r="F5">
        <v>1.0207999999999999</v>
      </c>
      <c r="H5">
        <v>1.0123</v>
      </c>
      <c r="I5">
        <f>(F5-E5)*1000</f>
        <v>10.499999999999954</v>
      </c>
      <c r="J5">
        <f>(H5-E5)*1000</f>
        <v>2.0000000000000018</v>
      </c>
      <c r="K5">
        <f>((I5-J5)/I5)*100</f>
        <v>80.95238095238085</v>
      </c>
      <c r="L5">
        <f>AVERAGE(K5,K7,K9,K11,K12:K15)</f>
        <v>80.537821161204235</v>
      </c>
      <c r="M5">
        <f>STDEV(K5,K7,K9,K11,K12:K15)</f>
        <v>8.8239491488147266</v>
      </c>
      <c r="N5">
        <v>4.1504261179819943</v>
      </c>
      <c r="O5">
        <f>N5+N6</f>
        <v>4.1504261179819943</v>
      </c>
      <c r="P5">
        <f>O5/I5</f>
        <v>0.39527867790304883</v>
      </c>
      <c r="Q5">
        <f>AVERAGE(P5,P7,P9,P11:P15)</f>
        <v>6.602908092814765</v>
      </c>
      <c r="R5">
        <f>STDEV(P5,P7,P9,P11:P15)</f>
        <v>7.4809649989927065</v>
      </c>
      <c r="S5">
        <f>O5/J5</f>
        <v>2.0752130589909954</v>
      </c>
      <c r="T5">
        <f>AVERAGE(S5,S7,S9,S11:S15)</f>
        <v>37.897739900218554</v>
      </c>
      <c r="U5">
        <f>STDEV(S5,S7,S9,S11:S15)</f>
        <v>37.074895233306812</v>
      </c>
      <c r="V5">
        <v>48.809523809523789</v>
      </c>
      <c r="W5">
        <f>V5+V6</f>
        <v>55.508448540706588</v>
      </c>
      <c r="X5">
        <f>W5/I5</f>
        <v>5.2865189086387456</v>
      </c>
      <c r="Y5">
        <f>AVERAGE(X5,X7,X9,X11:X15)</f>
        <v>19.210082996907278</v>
      </c>
      <c r="Z5">
        <f>STDEV(X5,X7,X9,X11:X15)</f>
        <v>13.180369158779659</v>
      </c>
      <c r="AA5">
        <f>W5/J5</f>
        <v>27.754224270353269</v>
      </c>
      <c r="AB5">
        <f>AVERAGE(AA5,AA7,AA9,AA11:AA15)</f>
        <v>100.9356876589008</v>
      </c>
      <c r="AC5">
        <f>STDEV(AA5,AA7,AA9,AA11:AA15)</f>
        <v>45.313542512909621</v>
      </c>
      <c r="AD5">
        <v>15.209302325581399</v>
      </c>
      <c r="AE5">
        <f>(AD5+AD6)*10</f>
        <v>328.99224806201551</v>
      </c>
      <c r="AF5">
        <f>AE5/I5</f>
        <v>31.332595053525424</v>
      </c>
      <c r="AG5">
        <f>AVERAGE(AF5,AF7,AF9,AF11:AF15)</f>
        <v>36.496054591310461</v>
      </c>
      <c r="AH5">
        <f>STDEV(AF5,AF7,AF9,AF11:AF15)</f>
        <v>16.292491581175835</v>
      </c>
      <c r="AI5">
        <f>AE5/J5</f>
        <v>164.49612403100761</v>
      </c>
      <c r="AJ5">
        <f>AVERAGE(AI5,AI7,AI9,AI11:AI15)</f>
        <v>190.45496292156466</v>
      </c>
      <c r="AK5">
        <f>STDEV(AI5,AI7,AI9,AI11:AI15)</f>
        <v>42.526818757155027</v>
      </c>
    </row>
    <row r="6" spans="1:43" x14ac:dyDescent="0.35">
      <c r="A6" t="s">
        <v>28</v>
      </c>
      <c r="C6" s="13">
        <v>5</v>
      </c>
      <c r="D6" t="s">
        <v>70</v>
      </c>
      <c r="N6">
        <v>0</v>
      </c>
      <c r="V6">
        <v>6.6989247311827969</v>
      </c>
      <c r="AD6">
        <v>17.689922480620154</v>
      </c>
    </row>
    <row r="7" spans="1:43" x14ac:dyDescent="0.35">
      <c r="A7" t="s">
        <v>29</v>
      </c>
      <c r="B7">
        <v>1</v>
      </c>
      <c r="C7" s="13">
        <v>6</v>
      </c>
      <c r="D7" t="s">
        <v>70</v>
      </c>
      <c r="E7">
        <v>1.0154000000000001</v>
      </c>
      <c r="F7">
        <v>1.0226</v>
      </c>
      <c r="H7">
        <v>1.0170999999999999</v>
      </c>
      <c r="I7">
        <f t="shared" ref="I7:I71" si="0">(F7-E7)*1000</f>
        <v>7.1999999999998732</v>
      </c>
      <c r="J7">
        <f>(H7-E7)*1000</f>
        <v>1.6999999999998128</v>
      </c>
      <c r="K7">
        <f t="shared" ref="K7:K71" si="1">((I7-J7)/I7)*100</f>
        <v>76.388888888891074</v>
      </c>
      <c r="N7">
        <v>1.8658421607231992</v>
      </c>
      <c r="O7">
        <f>N7+N8</f>
        <v>1.8658421607231992</v>
      </c>
      <c r="P7">
        <f>O7/I7</f>
        <v>0.25914474454489334</v>
      </c>
      <c r="S7">
        <f>O7/J7</f>
        <v>1.097554212190238</v>
      </c>
      <c r="V7">
        <v>103.80952380952378</v>
      </c>
      <c r="W7">
        <f>V7+V8</f>
        <v>116.58371735791087</v>
      </c>
      <c r="X7">
        <f>W7/I7</f>
        <v>16.192182966376794</v>
      </c>
      <c r="AA7">
        <f>W7/J7</f>
        <v>68.578657269366886</v>
      </c>
      <c r="AD7">
        <v>13.193798449612402</v>
      </c>
      <c r="AE7">
        <f>(AD7+AD8)*10</f>
        <v>381.7054263565891</v>
      </c>
      <c r="AF7">
        <f t="shared" ref="AF7:AF71" si="2">AE7/I7</f>
        <v>53.014642549527196</v>
      </c>
      <c r="AI7">
        <f t="shared" ref="AI7:AI71" si="3">AE7/J7</f>
        <v>224.5326037391948</v>
      </c>
    </row>
    <row r="8" spans="1:43" x14ac:dyDescent="0.35">
      <c r="A8" t="s">
        <v>30</v>
      </c>
      <c r="C8" s="13">
        <v>6</v>
      </c>
      <c r="D8" t="s">
        <v>70</v>
      </c>
      <c r="N8">
        <v>0</v>
      </c>
      <c r="V8">
        <v>12.774193548387096</v>
      </c>
      <c r="AD8">
        <v>24.97674418604651</v>
      </c>
    </row>
    <row r="9" spans="1:43" x14ac:dyDescent="0.35">
      <c r="A9" t="s">
        <v>31</v>
      </c>
      <c r="B9">
        <v>1</v>
      </c>
      <c r="C9" s="13">
        <v>7</v>
      </c>
      <c r="D9" t="s">
        <v>70</v>
      </c>
      <c r="E9">
        <v>1.0095000000000001</v>
      </c>
      <c r="F9">
        <v>1.0187999999999999</v>
      </c>
      <c r="H9">
        <v>1.0105999999999999</v>
      </c>
      <c r="I9">
        <f t="shared" si="0"/>
        <v>9.2999999999998639</v>
      </c>
      <c r="J9">
        <f>(H9-E9)*1000</f>
        <v>1.0999999999998789</v>
      </c>
      <c r="K9">
        <f t="shared" si="1"/>
        <v>88.172043010753825</v>
      </c>
      <c r="N9">
        <v>3.0308727561791726</v>
      </c>
      <c r="O9">
        <f>N9+N10</f>
        <v>3.0622297893668424</v>
      </c>
      <c r="P9">
        <f>O9/I9</f>
        <v>0.3292720203620309</v>
      </c>
      <c r="S9">
        <f>O9/J9</f>
        <v>2.7838452630610724</v>
      </c>
      <c r="V9">
        <v>76.296296296296305</v>
      </c>
      <c r="W9">
        <f>V9+V10</f>
        <v>83.3178016726404</v>
      </c>
      <c r="X9">
        <f>W9/I9</f>
        <v>8.9589034056603882</v>
      </c>
      <c r="AA9">
        <f>W9/J9</f>
        <v>75.74345606604507</v>
      </c>
      <c r="AD9">
        <v>16.139534883720934</v>
      </c>
      <c r="AE9">
        <f>(AD9+AD10)*10</f>
        <v>302.63565891472871</v>
      </c>
      <c r="AF9">
        <f t="shared" si="2"/>
        <v>32.541468700508936</v>
      </c>
      <c r="AI9">
        <f>AE9/J9</f>
        <v>275.12332628614729</v>
      </c>
    </row>
    <row r="10" spans="1:43" x14ac:dyDescent="0.35">
      <c r="A10" t="s">
        <v>32</v>
      </c>
      <c r="C10" s="13">
        <v>7</v>
      </c>
      <c r="D10" t="s">
        <v>70</v>
      </c>
      <c r="N10">
        <v>3.135703318766999E-2</v>
      </c>
      <c r="V10">
        <v>7.0215053763440878</v>
      </c>
      <c r="AD10">
        <v>14.124031007751938</v>
      </c>
    </row>
    <row r="11" spans="1:43" x14ac:dyDescent="0.35">
      <c r="A11" t="s">
        <v>33</v>
      </c>
      <c r="B11">
        <v>2</v>
      </c>
      <c r="C11" s="13">
        <v>9</v>
      </c>
      <c r="D11" t="s">
        <v>70</v>
      </c>
      <c r="E11">
        <v>1.0209999999999999</v>
      </c>
      <c r="F11">
        <v>1.0270999999999999</v>
      </c>
      <c r="H11">
        <v>1.0228999999999999</v>
      </c>
      <c r="I11">
        <f t="shared" si="0"/>
        <v>6.0999999999999943</v>
      </c>
      <c r="J11">
        <f>(H11-E11)*1000</f>
        <v>1.9000000000000128</v>
      </c>
      <c r="K11">
        <f t="shared" si="1"/>
        <v>68.852459016393212</v>
      </c>
      <c r="N11">
        <v>14.861608710923781</v>
      </c>
      <c r="O11">
        <f>N11</f>
        <v>14.861608710923781</v>
      </c>
      <c r="P11">
        <f t="shared" ref="P11:P16" si="4">O11/I11</f>
        <v>2.4363292968727532</v>
      </c>
      <c r="S11">
        <f t="shared" ref="S11:S16" si="5">O11/J11</f>
        <v>7.8218993215387789</v>
      </c>
      <c r="V11">
        <v>294.31372549019608</v>
      </c>
      <c r="W11">
        <f>V11</f>
        <v>294.31372549019608</v>
      </c>
      <c r="X11">
        <f t="shared" ref="X11:X16" si="6">W11/I11</f>
        <v>48.248151719704317</v>
      </c>
      <c r="AA11">
        <f t="shared" ref="AA11:AA16" si="7">W11/J11</f>
        <v>154.90196078431268</v>
      </c>
      <c r="AD11">
        <v>37.689922480620154</v>
      </c>
      <c r="AE11">
        <f>AD11*10</f>
        <v>376.89922480620157</v>
      </c>
      <c r="AF11">
        <f t="shared" si="2"/>
        <v>61.786758164951138</v>
      </c>
      <c r="AI11">
        <f t="shared" si="3"/>
        <v>198.36801305589424</v>
      </c>
    </row>
    <row r="12" spans="1:43" x14ac:dyDescent="0.35">
      <c r="A12" t="s">
        <v>72</v>
      </c>
      <c r="B12">
        <v>3</v>
      </c>
      <c r="C12" s="13">
        <v>2</v>
      </c>
      <c r="D12" t="s">
        <v>70</v>
      </c>
      <c r="E12">
        <v>1.0287999999999999</v>
      </c>
      <c r="F12">
        <v>1.0407</v>
      </c>
      <c r="G12">
        <v>1.0098</v>
      </c>
      <c r="H12">
        <v>1.0115000000000001</v>
      </c>
      <c r="I12">
        <f t="shared" si="0"/>
        <v>11.900000000000022</v>
      </c>
      <c r="J12">
        <f>(H12-G12)*1000</f>
        <v>1.7000000000000348</v>
      </c>
      <c r="K12">
        <f t="shared" si="1"/>
        <v>85.714285714285438</v>
      </c>
      <c r="N12">
        <v>11.859218555102316</v>
      </c>
      <c r="O12">
        <v>118.59218555102316</v>
      </c>
      <c r="P12">
        <f t="shared" si="4"/>
        <v>9.965729878237223</v>
      </c>
      <c r="S12">
        <f t="shared" si="5"/>
        <v>69.76010914765925</v>
      </c>
      <c r="V12">
        <v>7.8163265306122396</v>
      </c>
      <c r="W12">
        <v>195.408163265306</v>
      </c>
      <c r="X12">
        <f t="shared" si="6"/>
        <v>16.420854055908038</v>
      </c>
      <c r="AA12">
        <f t="shared" si="7"/>
        <v>114.94597839135412</v>
      </c>
      <c r="AD12">
        <v>16.347826086956527</v>
      </c>
      <c r="AE12">
        <v>326.95652173913055</v>
      </c>
      <c r="AF12">
        <f t="shared" si="2"/>
        <v>27.475337961271425</v>
      </c>
      <c r="AI12">
        <f t="shared" si="3"/>
        <v>192.32736572889638</v>
      </c>
    </row>
    <row r="13" spans="1:43" x14ac:dyDescent="0.35">
      <c r="A13" t="s">
        <v>73</v>
      </c>
      <c r="B13">
        <v>3</v>
      </c>
      <c r="C13" s="13">
        <v>6</v>
      </c>
      <c r="D13" t="s">
        <v>70</v>
      </c>
      <c r="E13">
        <v>1.0165999999999999</v>
      </c>
      <c r="F13">
        <v>1.0279</v>
      </c>
      <c r="G13">
        <v>1.01</v>
      </c>
      <c r="H13">
        <v>1.0112000000000001</v>
      </c>
      <c r="I13">
        <f t="shared" si="0"/>
        <v>11.300000000000088</v>
      </c>
      <c r="J13">
        <f>(H13-G13)*1000</f>
        <v>1.2000000000000899</v>
      </c>
      <c r="K13">
        <f t="shared" si="1"/>
        <v>89.380530973450618</v>
      </c>
      <c r="N13">
        <v>19.26920350799243</v>
      </c>
      <c r="O13">
        <v>96.346017539962148</v>
      </c>
      <c r="P13">
        <f t="shared" si="4"/>
        <v>8.5261962424744606</v>
      </c>
      <c r="S13">
        <f t="shared" si="5"/>
        <v>80.288347949962443</v>
      </c>
      <c r="V13">
        <v>7.1360544217687094</v>
      </c>
      <c r="W13">
        <v>178.40136054421774</v>
      </c>
      <c r="X13">
        <f t="shared" si="6"/>
        <v>15.787731021612066</v>
      </c>
      <c r="AA13">
        <f t="shared" si="7"/>
        <v>148.66780045350365</v>
      </c>
      <c r="AD13">
        <v>9.391304347826086</v>
      </c>
      <c r="AE13">
        <v>187.82608695652172</v>
      </c>
      <c r="AF13">
        <f t="shared" si="2"/>
        <v>16.621777606771705</v>
      </c>
      <c r="AI13">
        <f t="shared" si="3"/>
        <v>156.52173913042304</v>
      </c>
    </row>
    <row r="14" spans="1:43" x14ac:dyDescent="0.35">
      <c r="A14" t="s">
        <v>74</v>
      </c>
      <c r="B14">
        <v>3</v>
      </c>
      <c r="C14" s="13">
        <v>8</v>
      </c>
      <c r="D14" t="s">
        <v>70</v>
      </c>
      <c r="E14">
        <v>1.0196000000000001</v>
      </c>
      <c r="F14">
        <v>1.0257000000000001</v>
      </c>
      <c r="G14">
        <v>1.0096000000000001</v>
      </c>
      <c r="H14">
        <v>1.0116000000000001</v>
      </c>
      <c r="I14">
        <f t="shared" si="0"/>
        <v>6.0999999999999943</v>
      </c>
      <c r="J14">
        <f>(H14-G14)*1000</f>
        <v>2.0000000000000018</v>
      </c>
      <c r="K14">
        <f t="shared" si="1"/>
        <v>67.213114754098299</v>
      </c>
      <c r="N14">
        <v>13.393116003101508</v>
      </c>
      <c r="O14">
        <v>133.93116003101508</v>
      </c>
      <c r="P14">
        <f t="shared" si="4"/>
        <v>21.955927873936918</v>
      </c>
      <c r="S14">
        <f t="shared" si="5"/>
        <v>66.965580015507484</v>
      </c>
      <c r="V14">
        <v>6.251700680272112</v>
      </c>
      <c r="W14">
        <v>156.2925170068028</v>
      </c>
      <c r="X14">
        <f t="shared" si="6"/>
        <v>25.621724099475891</v>
      </c>
      <c r="AA14">
        <f t="shared" si="7"/>
        <v>78.146258503401327</v>
      </c>
      <c r="AD14">
        <v>14.971014492753628</v>
      </c>
      <c r="AE14">
        <v>299.42028985507255</v>
      </c>
      <c r="AF14">
        <f t="shared" si="2"/>
        <v>49.085293418864396</v>
      </c>
      <c r="AI14">
        <f t="shared" si="3"/>
        <v>149.71014492753613</v>
      </c>
    </row>
    <row r="15" spans="1:43" x14ac:dyDescent="0.35">
      <c r="A15" t="s">
        <v>75</v>
      </c>
      <c r="B15">
        <v>3</v>
      </c>
      <c r="C15" s="13">
        <v>10</v>
      </c>
      <c r="D15" t="s">
        <v>70</v>
      </c>
      <c r="E15">
        <v>1.0061</v>
      </c>
      <c r="F15">
        <v>1.0158</v>
      </c>
      <c r="G15">
        <v>1.0099</v>
      </c>
      <c r="H15">
        <v>1.0111000000000001</v>
      </c>
      <c r="I15">
        <f t="shared" si="0"/>
        <v>9.7000000000000419</v>
      </c>
      <c r="J15">
        <f>(H15-G15)*1000</f>
        <v>1.2000000000000899</v>
      </c>
      <c r="K15">
        <f t="shared" si="1"/>
        <v>87.628865979380564</v>
      </c>
      <c r="N15">
        <v>17.373448855882447</v>
      </c>
      <c r="O15">
        <v>86.867244279412233</v>
      </c>
      <c r="P15">
        <f t="shared" si="4"/>
        <v>8.9553860081867889</v>
      </c>
      <c r="S15">
        <f t="shared" si="5"/>
        <v>72.389370232838104</v>
      </c>
      <c r="V15">
        <v>6.659863945578234</v>
      </c>
      <c r="W15">
        <v>166.49659863945584</v>
      </c>
      <c r="X15">
        <f t="shared" si="6"/>
        <v>17.164597797881971</v>
      </c>
      <c r="AA15">
        <f t="shared" si="7"/>
        <v>138.74716553286947</v>
      </c>
      <c r="AD15">
        <v>9.7536231884057987</v>
      </c>
      <c r="AE15">
        <v>195.07246376811597</v>
      </c>
      <c r="AF15">
        <f t="shared" si="2"/>
        <v>20.110563275063416</v>
      </c>
      <c r="AI15">
        <f t="shared" si="3"/>
        <v>162.56038647341779</v>
      </c>
    </row>
    <row r="16" spans="1:43" x14ac:dyDescent="0.35">
      <c r="A16" t="s">
        <v>34</v>
      </c>
      <c r="B16">
        <v>1</v>
      </c>
      <c r="C16" s="13">
        <v>4</v>
      </c>
      <c r="D16" t="s">
        <v>18</v>
      </c>
      <c r="E16">
        <v>1.0222</v>
      </c>
      <c r="F16">
        <v>1.0232000000000001</v>
      </c>
      <c r="H16">
        <v>1.0229999999999999</v>
      </c>
      <c r="I16">
        <f t="shared" si="0"/>
        <v>1.0000000000001119</v>
      </c>
      <c r="J16">
        <f>(H16-E16)*1000</f>
        <v>0.79999999999991189</v>
      </c>
      <c r="K16">
        <f t="shared" si="1"/>
        <v>20.000000000017764</v>
      </c>
      <c r="L16">
        <f>AVERAGE(K16,K18,K20,K22,K24,K25:K28)</f>
        <v>64.900126739023307</v>
      </c>
      <c r="M16">
        <f>STDEV(K16,K18,K20,K22,K24,K25:K28)</f>
        <v>26.848665561681631</v>
      </c>
      <c r="N16">
        <v>1.0524282254635535</v>
      </c>
      <c r="O16">
        <f>N16+N17</f>
        <v>1.0524282254635535</v>
      </c>
      <c r="P16">
        <f t="shared" si="4"/>
        <v>1.0524282254634358</v>
      </c>
      <c r="Q16">
        <f>AVERAGE(P16,P18,P20,P22,P24,P25:P28)</f>
        <v>5.8656690337554842</v>
      </c>
      <c r="R16">
        <f>STDEV(P16,P18,P20,P22,P24:P28)</f>
        <v>6.6552123046033129</v>
      </c>
      <c r="S16">
        <f t="shared" si="5"/>
        <v>1.3155352818295869</v>
      </c>
      <c r="T16">
        <f>AVERAGE(S16,S18,S20,S22,S24,S25:S28)</f>
        <v>33.82258421385523</v>
      </c>
      <c r="U16">
        <f>STDEV(S16,S18,S20,S22,S24:S28)</f>
        <v>38.403256440070031</v>
      </c>
      <c r="V16">
        <v>9.9482758620689662</v>
      </c>
      <c r="W16">
        <f>V16+V17</f>
        <v>17.937523173896928</v>
      </c>
      <c r="X16">
        <f t="shared" si="6"/>
        <v>17.93752317389492</v>
      </c>
      <c r="Y16">
        <f>AVERAGE(X16,X18,X20,X22,X24,X25:X28)</f>
        <v>5.1086218471550486</v>
      </c>
      <c r="Z16">
        <f>STDEV(X16,X18,X20,X22,X24:X28)</f>
        <v>5.1987944752587749</v>
      </c>
      <c r="AA16">
        <f t="shared" si="7"/>
        <v>22.42190396737363</v>
      </c>
      <c r="AB16">
        <f>AVERAGE(AA16,AA18,AA20,AA22,AA24,AA25:AA28)</f>
        <v>19.772304975714672</v>
      </c>
      <c r="AC16">
        <f>STDEV(AA16,AA18,AA20,AA22,AA24:AA28)</f>
        <v>14.233700091757179</v>
      </c>
      <c r="AD16">
        <v>5.4418604651162799</v>
      </c>
      <c r="AE16">
        <f>(AD16+AD17)*10</f>
        <v>198.75968992248062</v>
      </c>
      <c r="AF16">
        <f t="shared" si="2"/>
        <v>198.75968992245836</v>
      </c>
      <c r="AG16">
        <f>AVERAGE(AF16,AF18,AF22,AF24,AF25:AF28)</f>
        <v>70.056474770881707</v>
      </c>
      <c r="AH16">
        <f>STDEV(AF16,AF18,AF22,AF24:AF28)</f>
        <v>74.940385959811081</v>
      </c>
      <c r="AI16">
        <f t="shared" si="3"/>
        <v>248.44961240312813</v>
      </c>
      <c r="AJ16">
        <f>AVERAGE(AI16,AI18,AI22,AI24,AI25:AI28)</f>
        <v>144.50514985146063</v>
      </c>
      <c r="AK16">
        <f>STDEV(AI16,AI18,AI22,AI24:AI28)</f>
        <v>87.932872066984089</v>
      </c>
    </row>
    <row r="17" spans="1:37" x14ac:dyDescent="0.35">
      <c r="A17" t="s">
        <v>35</v>
      </c>
      <c r="C17" s="13">
        <v>4</v>
      </c>
      <c r="D17" t="s">
        <v>18</v>
      </c>
      <c r="N17">
        <v>0</v>
      </c>
      <c r="V17">
        <v>7.9892473118279597</v>
      </c>
      <c r="AD17">
        <v>14.434108527131782</v>
      </c>
    </row>
    <row r="18" spans="1:37" x14ac:dyDescent="0.35">
      <c r="A18" t="s">
        <v>36</v>
      </c>
      <c r="B18">
        <v>1</v>
      </c>
      <c r="C18" s="13">
        <v>5</v>
      </c>
      <c r="D18" t="s">
        <v>18</v>
      </c>
      <c r="E18">
        <v>1.0195000000000001</v>
      </c>
      <c r="F18">
        <v>1.0219</v>
      </c>
      <c r="H18">
        <v>1.0212000000000001</v>
      </c>
      <c r="I18">
        <f t="shared" si="0"/>
        <v>2.3999999999999577</v>
      </c>
      <c r="J18">
        <f>(H18-E18)*1000</f>
        <v>1.7000000000000348</v>
      </c>
      <c r="K18">
        <f t="shared" si="1"/>
        <v>29.166666666663971</v>
      </c>
      <c r="N18">
        <v>5.4692658939234295</v>
      </c>
      <c r="O18">
        <f>N18+N19</f>
        <v>5.669513915654858</v>
      </c>
      <c r="P18">
        <f>O18/I18</f>
        <v>2.3622974648562325</v>
      </c>
      <c r="S18">
        <f>O18/J18</f>
        <v>3.3350081856792597</v>
      </c>
      <c r="V18">
        <v>8.4540229885057503</v>
      </c>
      <c r="W18">
        <f>V18+V19</f>
        <v>8.6475713756025261</v>
      </c>
      <c r="X18">
        <f>W18/I18</f>
        <v>3.6031547398344492</v>
      </c>
      <c r="AA18">
        <f>W18/J18</f>
        <v>5.0868066915307937</v>
      </c>
      <c r="AD18">
        <v>9.9379844961240273</v>
      </c>
      <c r="AE18">
        <f>(AD18+AD19)*10</f>
        <v>332.09302325581393</v>
      </c>
      <c r="AF18">
        <f t="shared" si="2"/>
        <v>138.37209302325823</v>
      </c>
      <c r="AI18">
        <f t="shared" si="3"/>
        <v>195.34883720929832</v>
      </c>
    </row>
    <row r="19" spans="1:37" x14ac:dyDescent="0.35">
      <c r="A19" t="s">
        <v>37</v>
      </c>
      <c r="C19" s="13">
        <v>5</v>
      </c>
      <c r="D19" t="s">
        <v>18</v>
      </c>
      <c r="N19">
        <v>0.20024802173142811</v>
      </c>
      <c r="V19">
        <v>0.19354838709677527</v>
      </c>
      <c r="AD19">
        <v>23.271317829457363</v>
      </c>
    </row>
    <row r="20" spans="1:37" x14ac:dyDescent="0.35">
      <c r="A20" t="s">
        <v>38</v>
      </c>
      <c r="B20">
        <v>1</v>
      </c>
      <c r="C20" s="13">
        <v>6</v>
      </c>
      <c r="D20" t="s">
        <v>18</v>
      </c>
      <c r="E20">
        <v>1.0084</v>
      </c>
      <c r="F20">
        <v>1.0096000000000001</v>
      </c>
      <c r="H20">
        <v>1.0085999999999999</v>
      </c>
      <c r="I20">
        <f t="shared" si="0"/>
        <v>1.2000000000000899</v>
      </c>
      <c r="J20">
        <f>(H20-E20)*1000</f>
        <v>0.19999999999997797</v>
      </c>
      <c r="K20">
        <f t="shared" si="1"/>
        <v>83.333333333336412</v>
      </c>
      <c r="N20">
        <v>0</v>
      </c>
      <c r="O20">
        <f>N20+N21</f>
        <v>0</v>
      </c>
      <c r="P20">
        <f>O20/I20</f>
        <v>0</v>
      </c>
      <c r="S20">
        <f>O20/J20</f>
        <v>0</v>
      </c>
      <c r="V20">
        <v>3.5114942528735642</v>
      </c>
      <c r="W20">
        <f>V20+V21</f>
        <v>3.5437523173896941</v>
      </c>
      <c r="X20">
        <f>W20/I20</f>
        <v>2.9531269311578572</v>
      </c>
      <c r="AA20">
        <f>W20/J20</f>
        <v>17.718761586950421</v>
      </c>
      <c r="AD20">
        <v>2.1860465116279051</v>
      </c>
      <c r="AE20" s="11" t="s">
        <v>99</v>
      </c>
      <c r="AF20" s="11" t="s">
        <v>99</v>
      </c>
      <c r="AG20" s="11"/>
      <c r="AH20" s="11"/>
      <c r="AI20" s="11" t="s">
        <v>99</v>
      </c>
    </row>
    <row r="21" spans="1:37" x14ac:dyDescent="0.35">
      <c r="A21" t="s">
        <v>39</v>
      </c>
      <c r="C21" s="13">
        <v>6</v>
      </c>
      <c r="D21" t="s">
        <v>18</v>
      </c>
      <c r="N21">
        <v>0</v>
      </c>
      <c r="V21">
        <v>3.2258064516129954E-2</v>
      </c>
      <c r="AD21">
        <v>13.813953488372094</v>
      </c>
    </row>
    <row r="22" spans="1:37" x14ac:dyDescent="0.35">
      <c r="A22" t="s">
        <v>40</v>
      </c>
      <c r="B22">
        <v>1</v>
      </c>
      <c r="C22" s="13">
        <v>7</v>
      </c>
      <c r="D22" t="s">
        <v>18</v>
      </c>
      <c r="E22">
        <v>1.0183</v>
      </c>
      <c r="F22">
        <v>1.0204</v>
      </c>
      <c r="H22">
        <v>1.0195000000000001</v>
      </c>
      <c r="I22">
        <f t="shared" si="0"/>
        <v>2.0999999999999908</v>
      </c>
      <c r="J22">
        <f>(H22-E22)*1000</f>
        <v>1.2000000000000899</v>
      </c>
      <c r="K22">
        <f t="shared" si="1"/>
        <v>42.857142857138328</v>
      </c>
      <c r="N22">
        <v>0</v>
      </c>
      <c r="O22">
        <f>N22+N23</f>
        <v>0</v>
      </c>
      <c r="P22">
        <f>O22/I22</f>
        <v>0</v>
      </c>
      <c r="S22">
        <f>O22/J22</f>
        <v>0</v>
      </c>
      <c r="V22">
        <v>0.58045977011494088</v>
      </c>
      <c r="W22">
        <f>V22+V23</f>
        <v>1.0965888023730068</v>
      </c>
      <c r="X22">
        <f>W22/I22</f>
        <v>0.52218514398714844</v>
      </c>
      <c r="AA22">
        <f>W22/J22</f>
        <v>0.91382400197743718</v>
      </c>
      <c r="AD22">
        <v>4.6666666666666687</v>
      </c>
      <c r="AE22">
        <f>(AD22+AD23)*10</f>
        <v>273.17829457364337</v>
      </c>
      <c r="AF22">
        <f t="shared" si="2"/>
        <v>130.08490217792598</v>
      </c>
      <c r="AI22">
        <f t="shared" si="3"/>
        <v>227.64857881135242</v>
      </c>
    </row>
    <row r="23" spans="1:37" x14ac:dyDescent="0.35">
      <c r="A23" t="s">
        <v>41</v>
      </c>
      <c r="C23" s="13">
        <v>7</v>
      </c>
      <c r="D23" t="s">
        <v>18</v>
      </c>
      <c r="N23">
        <v>0</v>
      </c>
      <c r="V23">
        <v>0.51612903225806583</v>
      </c>
      <c r="AD23">
        <v>22.651162790697672</v>
      </c>
    </row>
    <row r="24" spans="1:37" x14ac:dyDescent="0.35">
      <c r="A24" t="s">
        <v>42</v>
      </c>
      <c r="B24">
        <v>2</v>
      </c>
      <c r="C24" s="13">
        <v>9</v>
      </c>
      <c r="D24" t="s">
        <v>18</v>
      </c>
      <c r="E24">
        <v>1.0149999999999999</v>
      </c>
      <c r="F24">
        <v>1.0187999999999999</v>
      </c>
      <c r="H24">
        <v>1.0159</v>
      </c>
      <c r="I24">
        <f t="shared" si="0"/>
        <v>3.8000000000000256</v>
      </c>
      <c r="J24">
        <f>(H24-E24)*1000</f>
        <v>0.90000000000012292</v>
      </c>
      <c r="K24">
        <f t="shared" si="1"/>
        <v>76.315789473681136</v>
      </c>
      <c r="N24">
        <v>3.2956020187454942</v>
      </c>
      <c r="O24">
        <f>N24</f>
        <v>3.2956020187454942</v>
      </c>
      <c r="P24">
        <f t="shared" ref="P24:P29" si="8">O24/I24</f>
        <v>0.86726368914354524</v>
      </c>
      <c r="S24">
        <f t="shared" ref="S24:S29" si="9">O24/J24</f>
        <v>3.6617800208278268</v>
      </c>
      <c r="V24">
        <v>4.4310344827586263</v>
      </c>
      <c r="W24">
        <f>V24</f>
        <v>4.4310344827586263</v>
      </c>
      <c r="X24">
        <f t="shared" ref="X24:X29" si="10">W24/I24</f>
        <v>1.1660617059891043</v>
      </c>
      <c r="AA24">
        <f t="shared" ref="AA24:AA29" si="11">W24/J24</f>
        <v>4.9233716475089127</v>
      </c>
      <c r="AD24">
        <v>17.844961240310081</v>
      </c>
      <c r="AE24">
        <f>AD24*10</f>
        <v>178.44961240310082</v>
      </c>
      <c r="AF24">
        <f t="shared" si="2"/>
        <v>46.960424316605163</v>
      </c>
      <c r="AI24">
        <f t="shared" si="3"/>
        <v>198.27734711452939</v>
      </c>
    </row>
    <row r="25" spans="1:37" x14ac:dyDescent="0.35">
      <c r="A25" t="s">
        <v>76</v>
      </c>
      <c r="B25">
        <v>3</v>
      </c>
      <c r="C25" s="13">
        <v>2</v>
      </c>
      <c r="D25" t="s">
        <v>18</v>
      </c>
      <c r="E25">
        <v>1.02</v>
      </c>
      <c r="F25">
        <v>1.0281</v>
      </c>
      <c r="G25">
        <v>1.0095000000000001</v>
      </c>
      <c r="H25">
        <v>1.0107999999999999</v>
      </c>
      <c r="I25">
        <f>(F25-E25)*1000</f>
        <v>8.0999999999999961</v>
      </c>
      <c r="J25">
        <f>(H25-G25)*1000</f>
        <v>1.2999999999998568</v>
      </c>
      <c r="K25">
        <f t="shared" si="1"/>
        <v>83.950617283952383</v>
      </c>
      <c r="N25">
        <v>20.362012969839306</v>
      </c>
      <c r="O25">
        <v>101.81006484919652</v>
      </c>
      <c r="P25">
        <f t="shared" si="8"/>
        <v>12.569143808542787</v>
      </c>
      <c r="S25">
        <f t="shared" si="9"/>
        <v>78.315434499390562</v>
      </c>
      <c r="V25">
        <v>6.1212121212121184</v>
      </c>
      <c r="W25">
        <v>30.606060606060591</v>
      </c>
      <c r="X25">
        <f t="shared" si="10"/>
        <v>3.7785260007482231</v>
      </c>
      <c r="AA25">
        <f t="shared" si="11"/>
        <v>23.543123543126125</v>
      </c>
      <c r="AD25">
        <v>3.5942028985507224</v>
      </c>
      <c r="AE25">
        <v>71.884057971014443</v>
      </c>
      <c r="AF25">
        <f t="shared" si="2"/>
        <v>8.8745750581499347</v>
      </c>
      <c r="AI25">
        <f t="shared" si="3"/>
        <v>55.295429208478737</v>
      </c>
    </row>
    <row r="26" spans="1:37" x14ac:dyDescent="0.35">
      <c r="A26" t="s">
        <v>77</v>
      </c>
      <c r="B26">
        <v>3</v>
      </c>
      <c r="C26" s="13">
        <v>6</v>
      </c>
      <c r="D26" t="s">
        <v>18</v>
      </c>
      <c r="E26">
        <v>1.022</v>
      </c>
      <c r="F26">
        <v>1.0270999999999999</v>
      </c>
      <c r="G26">
        <v>1.0095000000000001</v>
      </c>
      <c r="H26">
        <v>1.0108999999999999</v>
      </c>
      <c r="I26">
        <f>(F26-E26)*1000</f>
        <v>5.0999999999998824</v>
      </c>
      <c r="J26">
        <f>(H26-G26)*1000</f>
        <v>1.3999999999998458</v>
      </c>
      <c r="K26">
        <f t="shared" si="1"/>
        <v>72.549019607845537</v>
      </c>
      <c r="N26">
        <v>18.478953103346136</v>
      </c>
      <c r="O26">
        <v>92.394765516730672</v>
      </c>
      <c r="P26">
        <f t="shared" si="8"/>
        <v>18.11662068955545</v>
      </c>
      <c r="S26">
        <f t="shared" si="9"/>
        <v>65.996261083386315</v>
      </c>
      <c r="V26">
        <v>6.9696969696969697</v>
      </c>
      <c r="W26">
        <v>34.848484848484851</v>
      </c>
      <c r="X26">
        <f t="shared" si="10"/>
        <v>6.833036244801109</v>
      </c>
      <c r="AA26">
        <f t="shared" si="11"/>
        <v>24.891774891777636</v>
      </c>
      <c r="AD26">
        <v>2.2898550724637707</v>
      </c>
      <c r="AE26">
        <v>45.797101449275416</v>
      </c>
      <c r="AF26">
        <f t="shared" si="2"/>
        <v>8.9798238135836215</v>
      </c>
      <c r="AI26">
        <f t="shared" si="3"/>
        <v>32.712215320914616</v>
      </c>
    </row>
    <row r="27" spans="1:37" x14ac:dyDescent="0.35">
      <c r="A27" t="s">
        <v>78</v>
      </c>
      <c r="B27">
        <v>3</v>
      </c>
      <c r="C27" s="13">
        <v>8</v>
      </c>
      <c r="D27" t="s">
        <v>18</v>
      </c>
      <c r="E27">
        <v>1.0241</v>
      </c>
      <c r="F27">
        <v>1.0341</v>
      </c>
      <c r="G27">
        <v>1.01</v>
      </c>
      <c r="H27">
        <v>1.0107999999999999</v>
      </c>
      <c r="I27">
        <f>(F27-E27)*1000</f>
        <v>10.000000000000009</v>
      </c>
      <c r="J27">
        <f>(H27-G27)*1000</f>
        <v>0.79999999999991189</v>
      </c>
      <c r="K27">
        <f t="shared" si="1"/>
        <v>92.000000000000895</v>
      </c>
      <c r="N27">
        <v>13.023368984522943</v>
      </c>
      <c r="O27">
        <v>65.116844922614717</v>
      </c>
      <c r="P27">
        <f t="shared" si="8"/>
        <v>6.5116844922614661</v>
      </c>
      <c r="S27">
        <f t="shared" si="9"/>
        <v>81.396056153277357</v>
      </c>
      <c r="V27">
        <v>6.7878787878787872</v>
      </c>
      <c r="W27">
        <v>33.939393939393938</v>
      </c>
      <c r="X27">
        <f t="shared" si="10"/>
        <v>3.3939393939393909</v>
      </c>
      <c r="AA27">
        <f t="shared" si="11"/>
        <v>42.424242424247097</v>
      </c>
      <c r="AD27">
        <v>1.7101449275362322</v>
      </c>
      <c r="AE27">
        <v>34.20289855072464</v>
      </c>
      <c r="AF27">
        <f t="shared" si="2"/>
        <v>3.4202898550724612</v>
      </c>
      <c r="AI27">
        <f t="shared" si="3"/>
        <v>42.753623188410508</v>
      </c>
    </row>
    <row r="28" spans="1:37" x14ac:dyDescent="0.35">
      <c r="A28" t="s">
        <v>79</v>
      </c>
      <c r="B28">
        <v>3</v>
      </c>
      <c r="C28" s="13">
        <v>10</v>
      </c>
      <c r="D28" t="s">
        <v>18</v>
      </c>
      <c r="E28">
        <v>1.0122</v>
      </c>
      <c r="F28">
        <v>1.0178</v>
      </c>
      <c r="G28">
        <v>1.0098</v>
      </c>
      <c r="H28">
        <v>1.0106999999999999</v>
      </c>
      <c r="I28">
        <f>(F28-E28)*1000</f>
        <v>5.6000000000000494</v>
      </c>
      <c r="J28">
        <f>(H28-G28)*1000</f>
        <v>0.89999999999990088</v>
      </c>
      <c r="K28">
        <f t="shared" si="1"/>
        <v>83.928571428573335</v>
      </c>
      <c r="N28">
        <v>12.668972886053719</v>
      </c>
      <c r="O28">
        <v>63.344864430268601</v>
      </c>
      <c r="P28">
        <f t="shared" si="8"/>
        <v>11.311582933976435</v>
      </c>
      <c r="S28">
        <f t="shared" si="9"/>
        <v>70.383182700306193</v>
      </c>
      <c r="V28">
        <v>6.4848484848484826</v>
      </c>
      <c r="W28">
        <v>32.424242424242415</v>
      </c>
      <c r="X28">
        <f t="shared" si="10"/>
        <v>5.7900432900432373</v>
      </c>
      <c r="AA28">
        <f t="shared" si="11"/>
        <v>36.026936026939985</v>
      </c>
      <c r="AD28">
        <v>7.0000000000000027</v>
      </c>
      <c r="AE28">
        <v>140.00000000000006</v>
      </c>
      <c r="AF28">
        <f t="shared" si="2"/>
        <v>24.99999999999979</v>
      </c>
      <c r="AI28">
        <f t="shared" si="3"/>
        <v>155.55555555557274</v>
      </c>
    </row>
    <row r="29" spans="1:37" x14ac:dyDescent="0.35">
      <c r="A29" t="s">
        <v>43</v>
      </c>
      <c r="B29">
        <v>1</v>
      </c>
      <c r="C29" s="13">
        <v>4</v>
      </c>
      <c r="D29" t="s">
        <v>20</v>
      </c>
      <c r="E29">
        <v>1.0193000000000001</v>
      </c>
      <c r="F29">
        <v>1.0291999999999999</v>
      </c>
      <c r="H29">
        <v>1.0206</v>
      </c>
      <c r="I29">
        <f t="shared" si="0"/>
        <v>9.8999999999997979</v>
      </c>
      <c r="J29">
        <f>(H29-E29)*1000</f>
        <v>1.2999999999998568</v>
      </c>
      <c r="K29">
        <f t="shared" si="1"/>
        <v>86.868686868688044</v>
      </c>
      <c r="L29">
        <f>AVERAGE(K29,K31,K33,K35,K36:K39)</f>
        <v>75.721487846785749</v>
      </c>
      <c r="M29">
        <f>STDEV(K29,K31,K33,K35,K36:K39)</f>
        <v>20.00925472611323</v>
      </c>
      <c r="N29">
        <v>1.9052187898619046</v>
      </c>
      <c r="O29">
        <f>N29+N30</f>
        <v>1.9052187898619046</v>
      </c>
      <c r="P29">
        <f t="shared" si="8"/>
        <v>0.19244634241029732</v>
      </c>
      <c r="Q29">
        <f>AVERAGE(P29,P31,P33,P35,P36:P39)</f>
        <v>8.1935677510772678</v>
      </c>
      <c r="R29">
        <f>STDEV(P29,P31,P33,P35,P36:P39)</f>
        <v>9.2912821017738221</v>
      </c>
      <c r="S29">
        <f t="shared" si="9"/>
        <v>1.4655529152785496</v>
      </c>
      <c r="T29">
        <f>AVERAGE(S29,S31,S33,S35,S36:S39)</f>
        <v>49.992632798004479</v>
      </c>
      <c r="U29">
        <f>STDEV(S29,S31,S33,S35,S36:S39)</f>
        <v>55.132495119295399</v>
      </c>
      <c r="V29">
        <v>131.85185185185182</v>
      </c>
      <c r="W29">
        <f>V29+V30</f>
        <v>184.10052910052903</v>
      </c>
      <c r="X29">
        <f t="shared" si="10"/>
        <v>18.596013040457859</v>
      </c>
      <c r="Y29">
        <f>AVERAGE(X29,X31,X33,X35,X36:X39)</f>
        <v>14.441290878627882</v>
      </c>
      <c r="Z29">
        <f>STDEV(X29,X31,X33,X35,X36:X39)</f>
        <v>7.656614000514125</v>
      </c>
      <c r="AA29">
        <f t="shared" si="11"/>
        <v>141.61579161580715</v>
      </c>
      <c r="AB29">
        <f>AVERAGE(AA29,AA31,AA33,AA35,AA36:AA39)</f>
        <v>69.618940212374596</v>
      </c>
      <c r="AC29">
        <f>STDEV(AA29,AA31,AA33,AA35,AA36:AA39)</f>
        <v>35.472306289718965</v>
      </c>
      <c r="AD29">
        <v>12.263565891472867</v>
      </c>
      <c r="AE29">
        <f>(AD29+AD30)*10</f>
        <v>342.94573643410848</v>
      </c>
      <c r="AF29">
        <f>AE29/I29</f>
        <v>34.640983478193483</v>
      </c>
      <c r="AG29">
        <f>AVERAGE(AF29,AF31,AF33,AF35,AF36:AF39)</f>
        <v>42.025778492255441</v>
      </c>
      <c r="AH29">
        <f>STDEV(AF29,AF31,AF33,AF35,AF36:AF39)</f>
        <v>33.190554200220127</v>
      </c>
      <c r="AI29">
        <f t="shared" si="3"/>
        <v>263.80441264165097</v>
      </c>
      <c r="AJ29">
        <f>AVERAGE(AI29,AI31,AI33,AI35,AI36:AI39)</f>
        <v>173.02795775546056</v>
      </c>
      <c r="AK29">
        <f>STDEV(AI29,AI31,AI33,AI35,AI36:AI39)</f>
        <v>65.715220308469881</v>
      </c>
    </row>
    <row r="30" spans="1:37" x14ac:dyDescent="0.35">
      <c r="A30" t="s">
        <v>44</v>
      </c>
      <c r="C30" s="13">
        <v>4</v>
      </c>
      <c r="D30" t="s">
        <v>20</v>
      </c>
      <c r="N30">
        <v>0</v>
      </c>
      <c r="V30">
        <v>52.248677248677218</v>
      </c>
      <c r="AD30">
        <v>22.031007751937985</v>
      </c>
    </row>
    <row r="31" spans="1:37" x14ac:dyDescent="0.35">
      <c r="A31" t="s">
        <v>45</v>
      </c>
      <c r="B31">
        <v>1</v>
      </c>
      <c r="C31" s="13">
        <v>5</v>
      </c>
      <c r="D31" t="s">
        <v>20</v>
      </c>
      <c r="E31">
        <v>1.0106999999999999</v>
      </c>
      <c r="F31">
        <v>1.0142</v>
      </c>
      <c r="H31">
        <v>1.0132000000000001</v>
      </c>
      <c r="I31">
        <f t="shared" si="0"/>
        <v>3.5000000000000586</v>
      </c>
      <c r="J31">
        <f>(H31-E31)*1000</f>
        <v>2.5000000000001688</v>
      </c>
      <c r="K31">
        <f t="shared" si="1"/>
        <v>28.571428571424946</v>
      </c>
      <c r="N31">
        <v>6.6058270016453156</v>
      </c>
      <c r="O31">
        <f>N31+N32</f>
        <v>6.6058270016453156</v>
      </c>
      <c r="P31">
        <f>O31/I31</f>
        <v>1.8873791433272014</v>
      </c>
      <c r="S31">
        <f>O31/J31</f>
        <v>2.6423308006579478</v>
      </c>
      <c r="V31">
        <v>85.820105820105795</v>
      </c>
      <c r="W31">
        <f>V31+V32</f>
        <v>88.594299368492898</v>
      </c>
      <c r="X31">
        <f>W31/I31</f>
        <v>25.312656962426118</v>
      </c>
      <c r="AA31">
        <f>W31/J31</f>
        <v>35.437719747394766</v>
      </c>
      <c r="AD31">
        <v>15.98449612403101</v>
      </c>
      <c r="AE31">
        <f>(AD31+AD32)*10</f>
        <v>389.45736434108534</v>
      </c>
      <c r="AF31">
        <f t="shared" si="2"/>
        <v>111.27353266887967</v>
      </c>
      <c r="AI31">
        <f t="shared" si="3"/>
        <v>155.78294573642361</v>
      </c>
    </row>
    <row r="32" spans="1:37" x14ac:dyDescent="0.35">
      <c r="A32" t="s">
        <v>46</v>
      </c>
      <c r="C32" s="13">
        <v>5</v>
      </c>
      <c r="D32" t="s">
        <v>20</v>
      </c>
      <c r="N32">
        <v>0</v>
      </c>
      <c r="V32">
        <v>2.7741935483871001</v>
      </c>
      <c r="AD32">
        <v>22.961240310077521</v>
      </c>
    </row>
    <row r="33" spans="1:37" x14ac:dyDescent="0.35">
      <c r="A33" t="s">
        <v>47</v>
      </c>
      <c r="B33">
        <v>1</v>
      </c>
      <c r="C33" s="13">
        <v>7</v>
      </c>
      <c r="D33" t="s">
        <v>20</v>
      </c>
      <c r="E33">
        <v>1.0218</v>
      </c>
      <c r="F33">
        <v>1.0277000000000001</v>
      </c>
      <c r="H33">
        <v>1.0228999999999999</v>
      </c>
      <c r="I33">
        <f t="shared" si="0"/>
        <v>5.9000000000000163</v>
      </c>
      <c r="J33">
        <f>(H33-E33)*1000</f>
        <v>1.0999999999998789</v>
      </c>
      <c r="K33">
        <f t="shared" si="1"/>
        <v>81.35593220339193</v>
      </c>
      <c r="N33">
        <v>1.7434603368273165</v>
      </c>
      <c r="O33">
        <f>N33+N34</f>
        <v>1.7434603368273165</v>
      </c>
      <c r="P33">
        <f>O33/I33</f>
        <v>0.29550175200462908</v>
      </c>
      <c r="S33">
        <f>O33/J33</f>
        <v>1.5849639425704622</v>
      </c>
      <c r="V33">
        <v>63.888888888888872</v>
      </c>
      <c r="W33">
        <f>V33+V34</f>
        <v>64.727598566308217</v>
      </c>
      <c r="X33">
        <f>W33/I33</f>
        <v>10.970779418018312</v>
      </c>
      <c r="AA33">
        <f>W33/J33</f>
        <v>58.843271423923042</v>
      </c>
      <c r="AD33">
        <v>7.922480620155044</v>
      </c>
      <c r="AE33">
        <f>(AD33+AD34)*10</f>
        <v>220.4651162790698</v>
      </c>
      <c r="AF33">
        <f t="shared" si="2"/>
        <v>37.366968860859188</v>
      </c>
      <c r="AI33">
        <f t="shared" si="3"/>
        <v>200.42283298099463</v>
      </c>
    </row>
    <row r="34" spans="1:37" x14ac:dyDescent="0.35">
      <c r="A34" t="s">
        <v>48</v>
      </c>
      <c r="C34" s="13">
        <v>7</v>
      </c>
      <c r="D34" t="s">
        <v>20</v>
      </c>
      <c r="N34">
        <v>0</v>
      </c>
      <c r="V34">
        <v>0.83870967741935198</v>
      </c>
      <c r="AD34">
        <v>14.124031007751938</v>
      </c>
    </row>
    <row r="35" spans="1:37" x14ac:dyDescent="0.35">
      <c r="A35" t="s">
        <v>49</v>
      </c>
      <c r="B35">
        <v>2</v>
      </c>
      <c r="C35" s="13">
        <v>9</v>
      </c>
      <c r="D35" t="s">
        <v>20</v>
      </c>
      <c r="E35">
        <v>1.0271999999999999</v>
      </c>
      <c r="F35">
        <v>1.0306999999999999</v>
      </c>
      <c r="H35">
        <v>1.0283</v>
      </c>
      <c r="I35">
        <f t="shared" si="0"/>
        <v>3.5000000000000586</v>
      </c>
      <c r="J35">
        <f>(H35-E35)*1000</f>
        <v>1.1000000000001009</v>
      </c>
      <c r="K35">
        <f t="shared" si="1"/>
        <v>68.571428571426225</v>
      </c>
      <c r="N35">
        <v>11.726637457711719</v>
      </c>
      <c r="O35">
        <f>N35</f>
        <v>11.726637457711719</v>
      </c>
      <c r="P35">
        <f t="shared" ref="P35:P40" si="12">O35/I35</f>
        <v>3.350467845060435</v>
      </c>
      <c r="S35">
        <f t="shared" ref="S35:S40" si="13">O35/J35</f>
        <v>10.660579507009675</v>
      </c>
      <c r="V35">
        <v>85.291005291005234</v>
      </c>
      <c r="W35">
        <f>V35</f>
        <v>85.291005291005234</v>
      </c>
      <c r="X35">
        <f t="shared" ref="X35:X40" si="14">W35/I35</f>
        <v>24.368858654572517</v>
      </c>
      <c r="AA35">
        <f t="shared" ref="AA35:AA40" si="15">W35/J35</f>
        <v>77.53727753727037</v>
      </c>
      <c r="AD35">
        <v>24.046511627906973</v>
      </c>
      <c r="AE35">
        <f>AD35*10</f>
        <v>240.46511627906972</v>
      </c>
      <c r="AF35">
        <f t="shared" si="2"/>
        <v>68.704318936875907</v>
      </c>
      <c r="AI35">
        <f t="shared" si="3"/>
        <v>218.60465116277061</v>
      </c>
    </row>
    <row r="36" spans="1:37" x14ac:dyDescent="0.35">
      <c r="A36" t="s">
        <v>80</v>
      </c>
      <c r="B36">
        <v>3</v>
      </c>
      <c r="C36" s="13">
        <v>2</v>
      </c>
      <c r="D36" t="s">
        <v>20</v>
      </c>
      <c r="E36">
        <v>1.0222</v>
      </c>
      <c r="F36">
        <v>1.0342</v>
      </c>
      <c r="G36">
        <v>1.01</v>
      </c>
      <c r="H36">
        <v>1.0118</v>
      </c>
      <c r="I36">
        <f>(F36-E36)*1000</f>
        <v>12.000000000000011</v>
      </c>
      <c r="J36">
        <f>(H36-G36)*1000</f>
        <v>1.8000000000000238</v>
      </c>
      <c r="K36">
        <f t="shared" si="1"/>
        <v>84.999999999999815</v>
      </c>
      <c r="N36">
        <v>14.773061839103713</v>
      </c>
      <c r="O36">
        <v>147.73061839103713</v>
      </c>
      <c r="P36">
        <f t="shared" si="12"/>
        <v>12.31088486591975</v>
      </c>
      <c r="S36">
        <f t="shared" si="13"/>
        <v>82.072565772797319</v>
      </c>
      <c r="V36">
        <v>7.1360544217687094</v>
      </c>
      <c r="W36">
        <v>178.40136054421774</v>
      </c>
      <c r="X36">
        <f t="shared" si="14"/>
        <v>14.866780045351465</v>
      </c>
      <c r="AA36">
        <f t="shared" si="15"/>
        <v>99.111866969008545</v>
      </c>
      <c r="AD36">
        <v>18.159420289855078</v>
      </c>
      <c r="AE36">
        <v>363.18840579710155</v>
      </c>
      <c r="AF36">
        <f t="shared" si="2"/>
        <v>30.26570048309177</v>
      </c>
      <c r="AI36">
        <f t="shared" si="3"/>
        <v>201.77133655394263</v>
      </c>
    </row>
    <row r="37" spans="1:37" x14ac:dyDescent="0.35">
      <c r="A37" t="s">
        <v>81</v>
      </c>
      <c r="B37">
        <v>3</v>
      </c>
      <c r="C37" s="13">
        <v>6</v>
      </c>
      <c r="D37" t="s">
        <v>20</v>
      </c>
      <c r="E37">
        <v>1.0116000000000001</v>
      </c>
      <c r="F37">
        <v>1.0186999999999999</v>
      </c>
      <c r="G37">
        <v>1.0099</v>
      </c>
      <c r="H37">
        <v>1.0112000000000001</v>
      </c>
      <c r="I37">
        <f>(F37-E37)*1000</f>
        <v>7.0999999999998842</v>
      </c>
      <c r="J37">
        <f>(H37-G37)*1000</f>
        <v>1.3000000000000789</v>
      </c>
      <c r="K37">
        <f t="shared" si="1"/>
        <v>81.69014084506901</v>
      </c>
      <c r="N37">
        <v>19.866949847733991</v>
      </c>
      <c r="O37">
        <v>198.66949847733991</v>
      </c>
      <c r="P37">
        <f t="shared" si="12"/>
        <v>27.981619503851149</v>
      </c>
      <c r="S37">
        <f t="shared" si="13"/>
        <v>152.82269113640604</v>
      </c>
      <c r="V37">
        <v>11.939393939393943</v>
      </c>
      <c r="W37">
        <v>59.696969696969717</v>
      </c>
      <c r="X37">
        <f t="shared" si="14"/>
        <v>8.408023900981787</v>
      </c>
      <c r="AA37">
        <f t="shared" si="15"/>
        <v>45.920745920743151</v>
      </c>
      <c r="AD37">
        <v>9.391304347826086</v>
      </c>
      <c r="AE37">
        <v>187.82608695652172</v>
      </c>
      <c r="AF37">
        <f t="shared" si="2"/>
        <v>26.454378444580957</v>
      </c>
      <c r="AI37">
        <f t="shared" si="3"/>
        <v>144.48160535116179</v>
      </c>
    </row>
    <row r="38" spans="1:37" x14ac:dyDescent="0.35">
      <c r="A38" t="s">
        <v>82</v>
      </c>
      <c r="B38">
        <v>3</v>
      </c>
      <c r="C38" s="13">
        <v>8</v>
      </c>
      <c r="D38" t="s">
        <v>20</v>
      </c>
      <c r="E38">
        <v>1.0201</v>
      </c>
      <c r="F38">
        <v>1.0285</v>
      </c>
      <c r="G38">
        <v>1.01</v>
      </c>
      <c r="H38">
        <v>1.0112000000000001</v>
      </c>
      <c r="I38">
        <f>(F38-E38)*1000</f>
        <v>8.3999999999999631</v>
      </c>
      <c r="J38">
        <f>(H38-G38)*1000</f>
        <v>1.2000000000000899</v>
      </c>
      <c r="K38">
        <f t="shared" si="1"/>
        <v>85.714285714284571</v>
      </c>
      <c r="N38">
        <v>17.715150168734858</v>
      </c>
      <c r="O38">
        <v>88.575750843674285</v>
      </c>
      <c r="P38">
        <f t="shared" si="12"/>
        <v>10.544732243294604</v>
      </c>
      <c r="S38">
        <f t="shared" si="13"/>
        <v>73.813125703056372</v>
      </c>
      <c r="V38">
        <v>12.484848484848483</v>
      </c>
      <c r="W38">
        <v>62.424242424242415</v>
      </c>
      <c r="X38">
        <f t="shared" si="14"/>
        <v>7.4314574314574626</v>
      </c>
      <c r="AA38">
        <f t="shared" si="15"/>
        <v>52.020202020198113</v>
      </c>
      <c r="AD38">
        <v>9.391304347826086</v>
      </c>
      <c r="AE38">
        <v>187.82608695652172</v>
      </c>
      <c r="AF38">
        <f t="shared" si="2"/>
        <v>22.360248447205066</v>
      </c>
      <c r="AI38">
        <f t="shared" si="3"/>
        <v>156.52173913042304</v>
      </c>
    </row>
    <row r="39" spans="1:37" x14ac:dyDescent="0.35">
      <c r="A39" t="s">
        <v>83</v>
      </c>
      <c r="B39">
        <v>3</v>
      </c>
      <c r="C39" s="13">
        <v>10</v>
      </c>
      <c r="D39" t="s">
        <v>20</v>
      </c>
      <c r="E39">
        <v>1.0065</v>
      </c>
      <c r="F39">
        <v>1.014</v>
      </c>
      <c r="G39">
        <v>1.01</v>
      </c>
      <c r="H39">
        <v>1.0108999999999999</v>
      </c>
      <c r="I39">
        <f>(F39-E39)*1000</f>
        <v>7.5000000000000622</v>
      </c>
      <c r="J39">
        <f>(H39-G39)*1000</f>
        <v>0.89999999999990088</v>
      </c>
      <c r="K39">
        <f t="shared" si="1"/>
        <v>88.000000000001421</v>
      </c>
      <c r="N39">
        <v>13.478265469125223</v>
      </c>
      <c r="O39">
        <v>67.391327345626109</v>
      </c>
      <c r="P39">
        <f t="shared" si="12"/>
        <v>8.9855103127500726</v>
      </c>
      <c r="S39">
        <f t="shared" si="13"/>
        <v>74.879252606259485</v>
      </c>
      <c r="V39">
        <v>8.3636363636363669</v>
      </c>
      <c r="W39">
        <v>41.818181818181834</v>
      </c>
      <c r="X39">
        <f t="shared" si="14"/>
        <v>5.5757575757575317</v>
      </c>
      <c r="AA39">
        <f t="shared" si="15"/>
        <v>46.464646464651601</v>
      </c>
      <c r="AD39">
        <v>1.9275362318840583</v>
      </c>
      <c r="AE39">
        <v>38.550724637681164</v>
      </c>
      <c r="AF39">
        <f t="shared" si="2"/>
        <v>5.1400966183574459</v>
      </c>
      <c r="AI39">
        <f t="shared" si="3"/>
        <v>42.834138486317123</v>
      </c>
    </row>
    <row r="40" spans="1:37" x14ac:dyDescent="0.35">
      <c r="A40" t="s">
        <v>50</v>
      </c>
      <c r="B40">
        <v>1</v>
      </c>
      <c r="C40" s="13">
        <v>9</v>
      </c>
      <c r="D40" t="s">
        <v>71</v>
      </c>
      <c r="E40">
        <v>1.0232000000000001</v>
      </c>
      <c r="F40">
        <v>1.0281</v>
      </c>
      <c r="H40">
        <v>1.0246999999999999</v>
      </c>
      <c r="I40">
        <f t="shared" si="0"/>
        <v>4.8999999999999044</v>
      </c>
      <c r="J40">
        <f>(H40-E40)*1000</f>
        <v>1.4999999999998348</v>
      </c>
      <c r="K40">
        <f t="shared" si="1"/>
        <v>69.387755102043585</v>
      </c>
      <c r="L40">
        <f>AVERAGE(K40,K42,K44,K46,K47:K49)</f>
        <v>74.721203416327299</v>
      </c>
      <c r="M40">
        <f>STDEV(K40,K42,K44,K46,K47:K49)</f>
        <v>14.550739052008437</v>
      </c>
      <c r="N40">
        <v>2.5550256040522803</v>
      </c>
      <c r="O40">
        <f>N40+N41</f>
        <v>2.5550256040522803</v>
      </c>
      <c r="P40">
        <f t="shared" si="12"/>
        <v>0.52143379674537349</v>
      </c>
      <c r="Q40">
        <f>AVERAGE(P40,P42,P44,P46,P47:P49)</f>
        <v>3.7827838909247498</v>
      </c>
      <c r="R40">
        <f>STDEV(P40,P42,P44,P46,P47:P49)</f>
        <v>3.3871418318015452</v>
      </c>
      <c r="S40">
        <f t="shared" si="13"/>
        <v>1.7033504027017079</v>
      </c>
      <c r="T40">
        <f>AVERAGE(S40,S42,S44,S46,S47:S49)</f>
        <v>27.194417082261086</v>
      </c>
      <c r="U40">
        <f>STDEV(S40,S42,S44,S46,S47:S49)</f>
        <v>30.641786269572655</v>
      </c>
      <c r="V40">
        <v>59.391534391534371</v>
      </c>
      <c r="W40">
        <f>V40+V41</f>
        <v>149.97354497354493</v>
      </c>
      <c r="X40">
        <f t="shared" si="14"/>
        <v>30.60684591296895</v>
      </c>
      <c r="Y40">
        <f>AVERAGE(X40,X42,X44,X46,X47:X49)</f>
        <v>28.11588805975844</v>
      </c>
      <c r="Z40">
        <f>STDEV(X40,X42,X44,X46,X47:X49)</f>
        <v>9.8201727480812622</v>
      </c>
      <c r="AA40">
        <f t="shared" si="15"/>
        <v>99.98236331570763</v>
      </c>
      <c r="AB40">
        <f>AVERAGE(AA40,AA42,AA44,AA46,AA47:AA49)</f>
        <v>132.2055858250142</v>
      </c>
      <c r="AC40">
        <f>STDEV(AA40,AA42,AA44,AA46,AA47:AA49)</f>
        <v>49.839224304584071</v>
      </c>
      <c r="AD40">
        <v>7.922480620155044</v>
      </c>
      <c r="AE40">
        <f>(AD40+AD41)*10</f>
        <v>248.3720930232559</v>
      </c>
      <c r="AF40">
        <f t="shared" si="2"/>
        <v>50.688182249645052</v>
      </c>
      <c r="AG40">
        <f>AVERAGE(AF40,AF42,AF44,AF46,AF47:AF49)</f>
        <v>27.384563826369519</v>
      </c>
      <c r="AH40">
        <f>STDEV(AF40,AF42,AF44,AF46,AF47:AF49)</f>
        <v>22.586556542099167</v>
      </c>
      <c r="AI40">
        <f t="shared" si="3"/>
        <v>165.58139534885549</v>
      </c>
      <c r="AJ40">
        <f>AVERAGE(AI40,AI42,AI44,AI46,AI47:AI49)</f>
        <v>91.078031007176477</v>
      </c>
      <c r="AK40">
        <f>STDEV(AI40,AI42,AI44,AI46,AI47:AI49)</f>
        <v>65.283748424052533</v>
      </c>
    </row>
    <row r="41" spans="1:37" x14ac:dyDescent="0.35">
      <c r="A41" t="s">
        <v>51</v>
      </c>
      <c r="C41" s="13">
        <v>9</v>
      </c>
      <c r="D41" t="s">
        <v>71</v>
      </c>
      <c r="N41">
        <v>0</v>
      </c>
      <c r="V41">
        <v>90.582010582010568</v>
      </c>
      <c r="AD41">
        <v>16.914728682170544</v>
      </c>
    </row>
    <row r="42" spans="1:37" x14ac:dyDescent="0.35">
      <c r="A42" t="s">
        <v>52</v>
      </c>
      <c r="B42">
        <v>1</v>
      </c>
      <c r="C42" s="13">
        <v>11</v>
      </c>
      <c r="D42" t="s">
        <v>71</v>
      </c>
      <c r="E42">
        <v>1.0142</v>
      </c>
      <c r="F42">
        <v>1.0196000000000001</v>
      </c>
      <c r="H42">
        <v>1.0155000000000001</v>
      </c>
      <c r="I42">
        <f t="shared" si="0"/>
        <v>5.4000000000000714</v>
      </c>
      <c r="J42">
        <f>(H42-E42)*1000</f>
        <v>1.3000000000000789</v>
      </c>
      <c r="K42">
        <f t="shared" si="1"/>
        <v>75.925925925924787</v>
      </c>
      <c r="N42">
        <v>1.7222006544284845</v>
      </c>
      <c r="O42">
        <f>N42+N43</f>
        <v>1.7976504398700028</v>
      </c>
      <c r="P42">
        <f>O42/I42</f>
        <v>0.33289822960555165</v>
      </c>
      <c r="S42">
        <f>O42/J42</f>
        <v>1.382808030669149</v>
      </c>
      <c r="V42">
        <v>14.545977011494255</v>
      </c>
      <c r="W42">
        <f>V42+V43</f>
        <v>140.57772304324027</v>
      </c>
      <c r="X42">
        <f>W42/I42</f>
        <v>26.03291167467378</v>
      </c>
      <c r="AA42">
        <f>W42/J42</f>
        <v>108.13671003325518</v>
      </c>
      <c r="AD42">
        <v>4.2015503875969014</v>
      </c>
      <c r="AE42">
        <f>(AD42+AD43)*10</f>
        <v>237.51937984496129</v>
      </c>
      <c r="AF42">
        <f t="shared" si="2"/>
        <v>43.985070341658918</v>
      </c>
      <c r="AI42">
        <f t="shared" si="3"/>
        <v>182.70721526534376</v>
      </c>
    </row>
    <row r="43" spans="1:37" x14ac:dyDescent="0.35">
      <c r="A43" t="s">
        <v>53</v>
      </c>
      <c r="C43" s="13">
        <v>11</v>
      </c>
      <c r="D43" t="s">
        <v>71</v>
      </c>
      <c r="N43">
        <v>7.5449785441518438E-2</v>
      </c>
      <c r="V43">
        <v>126.03174603174602</v>
      </c>
      <c r="AD43">
        <v>19.550387596899228</v>
      </c>
    </row>
    <row r="44" spans="1:37" x14ac:dyDescent="0.35">
      <c r="A44" t="s">
        <v>54</v>
      </c>
      <c r="B44">
        <v>1</v>
      </c>
      <c r="C44" s="13">
        <v>13</v>
      </c>
      <c r="D44" t="s">
        <v>71</v>
      </c>
      <c r="E44">
        <v>1.0251999999999999</v>
      </c>
      <c r="F44">
        <v>1.0303</v>
      </c>
      <c r="H44">
        <v>1.0270999999999999</v>
      </c>
      <c r="I44">
        <f t="shared" si="0"/>
        <v>5.1000000000001044</v>
      </c>
      <c r="J44">
        <f>(H44-E44)*1000</f>
        <v>1.9000000000000128</v>
      </c>
      <c r="K44">
        <f t="shared" si="1"/>
        <v>62.745098039216195</v>
      </c>
      <c r="N44">
        <v>4.5870815077736493</v>
      </c>
      <c r="O44">
        <f>N44+N45</f>
        <v>4.5870815077736493</v>
      </c>
      <c r="P44">
        <f>O44/I44</f>
        <v>0.89942774662226577</v>
      </c>
      <c r="S44">
        <f>O44/J44</f>
        <v>2.4142534251440098</v>
      </c>
      <c r="V44">
        <v>67.592592592592567</v>
      </c>
      <c r="W44">
        <f>V44+V45</f>
        <v>131.48148148148144</v>
      </c>
      <c r="X44">
        <f>W44/I44</f>
        <v>25.780682643427205</v>
      </c>
      <c r="AA44">
        <f>W44/J44</f>
        <v>69.200779727095025</v>
      </c>
      <c r="AD44">
        <v>5.2868217054263553</v>
      </c>
      <c r="AE44">
        <f>(AD44+AD45)*10</f>
        <v>166.20155038759685</v>
      </c>
      <c r="AF44">
        <f t="shared" si="2"/>
        <v>32.588539291684988</v>
      </c>
      <c r="AI44">
        <f t="shared" si="3"/>
        <v>87.474500203997749</v>
      </c>
    </row>
    <row r="45" spans="1:37" x14ac:dyDescent="0.35">
      <c r="A45" t="s">
        <v>55</v>
      </c>
      <c r="C45" s="13">
        <v>13</v>
      </c>
      <c r="D45" t="s">
        <v>71</v>
      </c>
      <c r="N45">
        <v>0</v>
      </c>
      <c r="V45">
        <v>63.888888888888872</v>
      </c>
      <c r="AD45">
        <v>11.33333333333333</v>
      </c>
    </row>
    <row r="46" spans="1:37" x14ac:dyDescent="0.35">
      <c r="A46" t="s">
        <v>56</v>
      </c>
      <c r="B46">
        <v>2</v>
      </c>
      <c r="C46" s="13">
        <v>8</v>
      </c>
      <c r="D46" t="s">
        <v>71</v>
      </c>
      <c r="E46">
        <v>1.0192000000000001</v>
      </c>
      <c r="F46">
        <v>1.0235000000000001</v>
      </c>
      <c r="H46">
        <v>1.0213000000000001</v>
      </c>
      <c r="I46">
        <f t="shared" si="0"/>
        <v>4.2999999999999705</v>
      </c>
      <c r="J46">
        <f>(H46-E46)*1000</f>
        <v>2.0999999999999908</v>
      </c>
      <c r="K46">
        <f t="shared" si="1"/>
        <v>51.162790697674296</v>
      </c>
      <c r="N46">
        <v>15.264618342484242</v>
      </c>
      <c r="O46">
        <f>N46</f>
        <v>15.264618342484242</v>
      </c>
      <c r="P46">
        <f>O46/I46</f>
        <v>3.5499112424382204</v>
      </c>
      <c r="S46">
        <f>O46/J46</f>
        <v>7.2688658773734804</v>
      </c>
      <c r="V46">
        <v>205.09803921568621</v>
      </c>
      <c r="W46">
        <f>V46</f>
        <v>205.09803921568621</v>
      </c>
      <c r="X46">
        <f>W46/I46</f>
        <v>47.697218422252938</v>
      </c>
      <c r="AA46">
        <f>W46/J46</f>
        <v>97.665732959851013</v>
      </c>
      <c r="AD46">
        <v>22.186046511627918</v>
      </c>
      <c r="AE46">
        <f>AD46*10</f>
        <v>221.86046511627919</v>
      </c>
      <c r="AF46">
        <f t="shared" si="2"/>
        <v>51.595457003786208</v>
      </c>
      <c r="AI46">
        <f t="shared" si="3"/>
        <v>105.64784053156198</v>
      </c>
    </row>
    <row r="47" spans="1:37" x14ac:dyDescent="0.35">
      <c r="A47" t="s">
        <v>85</v>
      </c>
      <c r="B47">
        <v>3</v>
      </c>
      <c r="C47" s="13">
        <v>1</v>
      </c>
      <c r="D47" t="s">
        <v>71</v>
      </c>
      <c r="E47">
        <v>1.0207999999999999</v>
      </c>
      <c r="F47">
        <v>1.0325</v>
      </c>
      <c r="G47">
        <v>1.0099</v>
      </c>
      <c r="H47">
        <v>1.0112000000000001</v>
      </c>
      <c r="I47">
        <f t="shared" si="0"/>
        <v>11.700000000000044</v>
      </c>
      <c r="J47">
        <f>(H47-G47)*1000</f>
        <v>1.3000000000000789</v>
      </c>
      <c r="K47">
        <f t="shared" si="1"/>
        <v>88.888888888888246</v>
      </c>
      <c r="N47">
        <v>12.824484009859615</v>
      </c>
      <c r="O47">
        <v>64.122420049298071</v>
      </c>
      <c r="P47">
        <f>O47/I47</f>
        <v>5.480548722162208</v>
      </c>
      <c r="S47">
        <f>O47/J47</f>
        <v>49.324938499457062</v>
      </c>
      <c r="V47">
        <v>9.9931972789115626</v>
      </c>
      <c r="W47">
        <v>249.82993197278907</v>
      </c>
      <c r="X47">
        <f>W47/I47</f>
        <v>21.352985638699842</v>
      </c>
      <c r="AA47">
        <f>W47/J47</f>
        <v>192.17687074828763</v>
      </c>
      <c r="AD47">
        <v>2.0724637681159446</v>
      </c>
      <c r="AE47">
        <v>41.449275362318893</v>
      </c>
      <c r="AF47">
        <f t="shared" si="2"/>
        <v>3.5426731078904905</v>
      </c>
      <c r="AI47">
        <f t="shared" si="3"/>
        <v>31.884057971012599</v>
      </c>
    </row>
    <row r="48" spans="1:37" x14ac:dyDescent="0.35">
      <c r="A48" t="s">
        <v>86</v>
      </c>
      <c r="B48">
        <v>3</v>
      </c>
      <c r="C48" s="13">
        <v>7</v>
      </c>
      <c r="D48" t="s">
        <v>71</v>
      </c>
      <c r="E48">
        <v>1.0202</v>
      </c>
      <c r="F48">
        <v>1.0326</v>
      </c>
      <c r="G48">
        <v>1.0099</v>
      </c>
      <c r="H48">
        <v>1.0111000000000001</v>
      </c>
      <c r="I48">
        <f t="shared" si="0"/>
        <v>12.399999999999967</v>
      </c>
      <c r="J48">
        <f>(H48-G48)*1000</f>
        <v>1.2000000000000899</v>
      </c>
      <c r="K48">
        <f t="shared" si="1"/>
        <v>90.322580645160542</v>
      </c>
      <c r="N48">
        <v>16.980968400562805</v>
      </c>
      <c r="O48">
        <v>84.904842002814021</v>
      </c>
      <c r="P48">
        <f>O48/I48</f>
        <v>6.8471646776463109</v>
      </c>
      <c r="S48">
        <f>O48/J48</f>
        <v>70.75403500233972</v>
      </c>
      <c r="V48">
        <v>8.2244897959183625</v>
      </c>
      <c r="W48">
        <v>205.61224489795907</v>
      </c>
      <c r="X48">
        <f>W48/I48</f>
        <v>16.581632653061259</v>
      </c>
      <c r="AA48">
        <f>W48/J48</f>
        <v>171.34353741495306</v>
      </c>
      <c r="AD48">
        <v>0.62318840579710066</v>
      </c>
      <c r="AE48">
        <v>12.463768115942013</v>
      </c>
      <c r="AF48">
        <f t="shared" si="2"/>
        <v>1.0051425899953264</v>
      </c>
      <c r="AI48">
        <f t="shared" si="3"/>
        <v>10.3864734299509</v>
      </c>
    </row>
    <row r="49" spans="1:37" x14ac:dyDescent="0.35">
      <c r="A49" t="s">
        <v>87</v>
      </c>
      <c r="B49">
        <v>3</v>
      </c>
      <c r="C49" s="13">
        <v>9</v>
      </c>
      <c r="D49" t="s">
        <v>71</v>
      </c>
      <c r="E49">
        <v>1.0190999999999999</v>
      </c>
      <c r="F49">
        <v>1.0268999999999999</v>
      </c>
      <c r="G49">
        <v>1.01</v>
      </c>
      <c r="H49">
        <v>1.0112000000000001</v>
      </c>
      <c r="I49">
        <f t="shared" si="0"/>
        <v>7.8000000000000291</v>
      </c>
      <c r="J49">
        <f>(H49-G49)*1000</f>
        <v>1.2000000000000899</v>
      </c>
      <c r="K49">
        <f t="shared" si="1"/>
        <v>84.615384615383519</v>
      </c>
      <c r="N49">
        <v>13.803040401155226</v>
      </c>
      <c r="O49">
        <v>69.015202005776132</v>
      </c>
      <c r="P49">
        <f>O49/I49</f>
        <v>8.8481028212533168</v>
      </c>
      <c r="S49">
        <f>O49/J49</f>
        <v>57.512668338142468</v>
      </c>
      <c r="V49">
        <v>8.9727891156462611</v>
      </c>
      <c r="W49">
        <v>224.31972789115653</v>
      </c>
      <c r="X49">
        <f>W49/I49</f>
        <v>28.758939473225087</v>
      </c>
      <c r="AA49">
        <f>W49/J49</f>
        <v>186.93310657594978</v>
      </c>
      <c r="AD49">
        <v>3.2318840579710133</v>
      </c>
      <c r="AE49">
        <v>64.637681159420268</v>
      </c>
      <c r="AF49">
        <f t="shared" si="2"/>
        <v>8.2868821999256443</v>
      </c>
      <c r="AI49">
        <f t="shared" si="3"/>
        <v>53.864734299512854</v>
      </c>
    </row>
    <row r="50" spans="1:37" x14ac:dyDescent="0.35">
      <c r="A50" t="s">
        <v>57</v>
      </c>
      <c r="B50">
        <v>1</v>
      </c>
      <c r="C50" s="13">
        <v>9</v>
      </c>
      <c r="D50" t="s">
        <v>19</v>
      </c>
      <c r="E50">
        <v>1.0199</v>
      </c>
      <c r="F50">
        <v>1.0205</v>
      </c>
      <c r="H50">
        <v>1.0201</v>
      </c>
      <c r="I50">
        <f t="shared" si="0"/>
        <v>0.59999999999993392</v>
      </c>
      <c r="J50">
        <f>(H50-E50)*1000</f>
        <v>0.19999999999997797</v>
      </c>
      <c r="K50">
        <f t="shared" si="1"/>
        <v>66.666666666666657</v>
      </c>
      <c r="L50">
        <f>AVERAGE(K50,K52,K54:K57)</f>
        <v>56.091217211909481</v>
      </c>
      <c r="M50">
        <f>STDEV(K50,K52,K54:K57)</f>
        <v>14.523387749993359</v>
      </c>
      <c r="N50">
        <v>0.52703677000720994</v>
      </c>
      <c r="O50">
        <f>N50+N51</f>
        <v>0.61134447442829609</v>
      </c>
      <c r="P50">
        <f>O50/I50</f>
        <v>1.0189074573806056</v>
      </c>
      <c r="Q50">
        <f>AVERAGE(P50,P52,P54:P57)</f>
        <v>7.1734693088331269</v>
      </c>
      <c r="R50">
        <f>STDEV(P50,P52,P54:P57)</f>
        <v>6.6649232402277692</v>
      </c>
      <c r="S50">
        <f>O50/J50</f>
        <v>3.0567223721418171</v>
      </c>
      <c r="T50">
        <f>AVERAGE(S50,S52,S54:S57)</f>
        <v>18.322028621160225</v>
      </c>
      <c r="U50">
        <f>STDEV(S50,S52,S54:S57)</f>
        <v>18.155855748773405</v>
      </c>
      <c r="V50">
        <v>0.46551724137931177</v>
      </c>
      <c r="W50">
        <f>V50+V51</f>
        <v>0.46551724137931177</v>
      </c>
      <c r="X50">
        <f>W50/I50</f>
        <v>0.77586206896560506</v>
      </c>
      <c r="Y50">
        <f>AVERAGE(X50,X52,X54:X57)</f>
        <v>2.628998606554712</v>
      </c>
      <c r="Z50">
        <f>STDEV(X50,X52,X54:X57)</f>
        <v>2.657399133745685</v>
      </c>
      <c r="AA50">
        <f>W50/J50</f>
        <v>2.3275862068968154</v>
      </c>
      <c r="AB50">
        <f>AVERAGE(AA50,AA52,AA54:AA57)</f>
        <v>5.362199331656516</v>
      </c>
      <c r="AC50">
        <f>STDEV(AA50,AA52,AA54:AA57)</f>
        <v>3.3248087686090479</v>
      </c>
      <c r="AD50">
        <v>0</v>
      </c>
      <c r="AE50">
        <f>(AD50+AD51)*10</f>
        <v>69.922480620155085</v>
      </c>
      <c r="AF50">
        <f t="shared" si="2"/>
        <v>116.53746770027131</v>
      </c>
      <c r="AG50">
        <f>AVERAGE(AF50,AF52,AF54:AF57)</f>
        <v>67.449291653122472</v>
      </c>
      <c r="AH50">
        <f>STDEV(AF50,AF52,AF54:AF57)</f>
        <v>32.747760875905762</v>
      </c>
      <c r="AI50">
        <f t="shared" si="3"/>
        <v>349.61240310081394</v>
      </c>
      <c r="AJ50">
        <f>AVERAGE(AI50,AI52,AI54:AI57)</f>
        <v>162.82183382286107</v>
      </c>
      <c r="AK50">
        <f>STDEV(AI50,AI52,AI54:AI57)</f>
        <v>97.484877674461131</v>
      </c>
    </row>
    <row r="51" spans="1:37" x14ac:dyDescent="0.35">
      <c r="A51" t="s">
        <v>58</v>
      </c>
      <c r="C51" s="13">
        <v>9</v>
      </c>
      <c r="D51" t="s">
        <v>19</v>
      </c>
      <c r="N51">
        <v>8.4307704421086177E-2</v>
      </c>
      <c r="V51">
        <v>0</v>
      </c>
      <c r="AD51">
        <v>6.9922480620155083</v>
      </c>
    </row>
    <row r="52" spans="1:37" x14ac:dyDescent="0.35">
      <c r="A52" t="s">
        <v>59</v>
      </c>
      <c r="B52">
        <v>1</v>
      </c>
      <c r="C52" s="13">
        <v>11</v>
      </c>
      <c r="D52" t="s">
        <v>19</v>
      </c>
      <c r="E52">
        <v>1.0149999999999999</v>
      </c>
      <c r="F52">
        <v>1.0179</v>
      </c>
      <c r="H52">
        <v>1.0169999999999999</v>
      </c>
      <c r="I52">
        <f t="shared" si="0"/>
        <v>2.9000000000001247</v>
      </c>
      <c r="J52">
        <f>(H52-E52)*1000</f>
        <v>2.0000000000000018</v>
      </c>
      <c r="K52">
        <f t="shared" si="1"/>
        <v>31.034482758623593</v>
      </c>
      <c r="N52">
        <v>1.0082450594346777</v>
      </c>
      <c r="O52">
        <f>N52+N53</f>
        <v>1.078773778776436</v>
      </c>
      <c r="P52">
        <f>O52/I52</f>
        <v>0.37199095819875505</v>
      </c>
      <c r="S52">
        <f>O52/J52</f>
        <v>0.53938688938821755</v>
      </c>
      <c r="V52">
        <v>12.419540229885063</v>
      </c>
      <c r="W52">
        <f>V52+V53</f>
        <v>23.150723025583986</v>
      </c>
      <c r="X52">
        <f>W52/I52</f>
        <v>7.9830079398562033</v>
      </c>
      <c r="AA52">
        <f>W52/J52</f>
        <v>11.575361512791982</v>
      </c>
      <c r="AD52">
        <v>8.0775193798449632</v>
      </c>
      <c r="AE52">
        <f>(AD52+AD53)*10</f>
        <v>200.31007751937983</v>
      </c>
      <c r="AF52">
        <f t="shared" si="2"/>
        <v>69.072440523921117</v>
      </c>
      <c r="AI52">
        <f t="shared" si="3"/>
        <v>100.15503875968983</v>
      </c>
    </row>
    <row r="53" spans="1:37" x14ac:dyDescent="0.35">
      <c r="A53" t="s">
        <v>60</v>
      </c>
      <c r="C53" s="13">
        <v>11</v>
      </c>
      <c r="D53" t="s">
        <v>19</v>
      </c>
      <c r="N53">
        <v>7.0528719341758236E-2</v>
      </c>
      <c r="V53">
        <v>10.731182795698921</v>
      </c>
      <c r="AD53">
        <v>11.953488372093023</v>
      </c>
    </row>
    <row r="54" spans="1:37" x14ac:dyDescent="0.35">
      <c r="A54" t="s">
        <v>88</v>
      </c>
      <c r="B54">
        <v>3</v>
      </c>
      <c r="C54" s="13">
        <v>1</v>
      </c>
      <c r="D54" t="s">
        <v>19</v>
      </c>
      <c r="E54">
        <v>1.018</v>
      </c>
      <c r="F54">
        <v>1.02</v>
      </c>
      <c r="G54">
        <v>1.0098</v>
      </c>
      <c r="H54">
        <v>1.0104</v>
      </c>
      <c r="I54">
        <f>(F54-E54)*1000</f>
        <v>2.0000000000000018</v>
      </c>
      <c r="J54">
        <f>(H54-G54)*1000</f>
        <v>0.59999999999993392</v>
      </c>
      <c r="K54">
        <f t="shared" si="1"/>
        <v>70.000000000003325</v>
      </c>
      <c r="N54">
        <v>4.4685652473936468</v>
      </c>
      <c r="O54">
        <v>8.9371304947872936</v>
      </c>
      <c r="P54">
        <f t="shared" ref="P54:P58" si="16">O54/I54</f>
        <v>4.4685652473936432</v>
      </c>
      <c r="S54">
        <f t="shared" ref="S54:S58" si="17">O54/J54</f>
        <v>14.895217491313797</v>
      </c>
      <c r="V54">
        <v>3.50427350427351</v>
      </c>
      <c r="W54">
        <v>3.50427350427351</v>
      </c>
      <c r="X54">
        <f t="shared" ref="X54:X58" si="18">W54/I54</f>
        <v>1.7521367521367535</v>
      </c>
      <c r="AA54">
        <f t="shared" ref="AA54:AA58" si="19">W54/J54</f>
        <v>5.8404558404564932</v>
      </c>
      <c r="AD54">
        <v>3.3043478260869592</v>
      </c>
      <c r="AE54">
        <v>66.086956521739182</v>
      </c>
      <c r="AF54">
        <f t="shared" si="2"/>
        <v>33.043478260869563</v>
      </c>
      <c r="AI54">
        <f t="shared" si="3"/>
        <v>110.1449275362441</v>
      </c>
    </row>
    <row r="55" spans="1:37" x14ac:dyDescent="0.35">
      <c r="A55" t="s">
        <v>89</v>
      </c>
      <c r="B55">
        <v>3</v>
      </c>
      <c r="C55" s="13">
        <v>5</v>
      </c>
      <c r="D55" t="s">
        <v>19</v>
      </c>
      <c r="E55">
        <v>1.0307999999999999</v>
      </c>
      <c r="F55">
        <v>1.0327999999999999</v>
      </c>
      <c r="G55">
        <v>1.0098</v>
      </c>
      <c r="H55">
        <v>1.0107999999999999</v>
      </c>
      <c r="I55">
        <f>(F55-E55)*1000</f>
        <v>2.0000000000000018</v>
      </c>
      <c r="J55">
        <f>(H55-G55)*1000</f>
        <v>0.99999999999988987</v>
      </c>
      <c r="K55">
        <f t="shared" si="1"/>
        <v>50.000000000005549</v>
      </c>
      <c r="N55">
        <v>7.835841772506015</v>
      </c>
      <c r="O55">
        <v>15.67168354501203</v>
      </c>
      <c r="P55">
        <f t="shared" si="16"/>
        <v>7.8358417725060079</v>
      </c>
      <c r="S55">
        <f t="shared" si="17"/>
        <v>15.671683545013757</v>
      </c>
      <c r="V55">
        <v>2.9059829059829063</v>
      </c>
      <c r="W55">
        <v>2.9059829059829063</v>
      </c>
      <c r="X55">
        <f t="shared" si="18"/>
        <v>1.4529914529914518</v>
      </c>
      <c r="AA55">
        <f t="shared" si="19"/>
        <v>2.9059829059832265</v>
      </c>
      <c r="AD55">
        <v>9.5362318840579725</v>
      </c>
      <c r="AE55">
        <v>190.72463768115944</v>
      </c>
      <c r="AF55">
        <f t="shared" si="2"/>
        <v>95.362318840579633</v>
      </c>
      <c r="AI55">
        <f t="shared" si="3"/>
        <v>190.72463768118044</v>
      </c>
    </row>
    <row r="56" spans="1:37" x14ac:dyDescent="0.35">
      <c r="A56" t="s">
        <v>90</v>
      </c>
      <c r="B56">
        <v>3</v>
      </c>
      <c r="C56" s="13">
        <v>7</v>
      </c>
      <c r="D56" t="s">
        <v>19</v>
      </c>
      <c r="E56">
        <v>1.0216000000000001</v>
      </c>
      <c r="F56">
        <v>1.0236000000000001</v>
      </c>
      <c r="G56">
        <v>1.01</v>
      </c>
      <c r="H56">
        <v>1.0106999999999999</v>
      </c>
      <c r="I56">
        <f>(F56-E56)*1000</f>
        <v>2.0000000000000018</v>
      </c>
      <c r="J56">
        <f>(H56-G56)*1000</f>
        <v>0.69999999999992291</v>
      </c>
      <c r="K56">
        <f t="shared" si="1"/>
        <v>65.000000000003894</v>
      </c>
      <c r="N56">
        <v>17.650459725097448</v>
      </c>
      <c r="O56">
        <v>35.300919450194897</v>
      </c>
      <c r="P56">
        <f t="shared" si="16"/>
        <v>17.650459725097434</v>
      </c>
      <c r="S56">
        <f t="shared" si="17"/>
        <v>50.429884928855408</v>
      </c>
      <c r="V56">
        <v>3.6752136752136764</v>
      </c>
      <c r="W56">
        <v>3.6752136752136764</v>
      </c>
      <c r="X56">
        <f t="shared" si="18"/>
        <v>1.8376068376068366</v>
      </c>
      <c r="AA56">
        <f t="shared" si="19"/>
        <v>5.2503052503058303</v>
      </c>
      <c r="AD56">
        <v>4.3188405797101446</v>
      </c>
      <c r="AE56">
        <v>86.376811594202891</v>
      </c>
      <c r="AF56">
        <f t="shared" si="2"/>
        <v>43.18840579710141</v>
      </c>
      <c r="AI56">
        <f t="shared" si="3"/>
        <v>123.39544513458915</v>
      </c>
    </row>
    <row r="57" spans="1:37" x14ac:dyDescent="0.35">
      <c r="A57" t="s">
        <v>91</v>
      </c>
      <c r="B57">
        <v>3</v>
      </c>
      <c r="C57" s="13">
        <v>9</v>
      </c>
      <c r="D57" t="s">
        <v>19</v>
      </c>
      <c r="E57">
        <v>1.0134000000000001</v>
      </c>
      <c r="F57">
        <v>1.0146999999999999</v>
      </c>
      <c r="G57">
        <v>1.0096000000000001</v>
      </c>
      <c r="H57">
        <v>1.0102</v>
      </c>
      <c r="I57">
        <f>(F57-E57)*1000</f>
        <v>1.2999999999998568</v>
      </c>
      <c r="J57">
        <f>(H57-G57)*1000</f>
        <v>0.59999999999993392</v>
      </c>
      <c r="K57">
        <f t="shared" si="1"/>
        <v>53.846153846153847</v>
      </c>
      <c r="N57">
        <v>7.6017829500736678</v>
      </c>
      <c r="O57">
        <v>15.203565900147336</v>
      </c>
      <c r="P57">
        <f t="shared" si="16"/>
        <v>11.695050692422315</v>
      </c>
      <c r="S57">
        <f t="shared" si="17"/>
        <v>25.339276500248349</v>
      </c>
      <c r="V57">
        <v>2.5641025641025665</v>
      </c>
      <c r="W57">
        <v>2.5641025641025665</v>
      </c>
      <c r="X57">
        <f t="shared" si="18"/>
        <v>1.9723865877714222</v>
      </c>
      <c r="AA57">
        <f t="shared" si="19"/>
        <v>4.2735042735047486</v>
      </c>
      <c r="AD57">
        <v>3.0869565217391299</v>
      </c>
      <c r="AE57">
        <v>61.739130434782595</v>
      </c>
      <c r="AF57">
        <f t="shared" si="2"/>
        <v>47.49163879599184</v>
      </c>
      <c r="AI57">
        <f t="shared" si="3"/>
        <v>102.89855072464898</v>
      </c>
    </row>
    <row r="58" spans="1:37" x14ac:dyDescent="0.35">
      <c r="A58" t="s">
        <v>61</v>
      </c>
      <c r="B58">
        <v>1</v>
      </c>
      <c r="C58" s="13">
        <v>9</v>
      </c>
      <c r="D58" t="s">
        <v>21</v>
      </c>
      <c r="E58">
        <v>1.0119</v>
      </c>
      <c r="F58">
        <v>1.0189999999999999</v>
      </c>
      <c r="H58">
        <v>1.0136000000000001</v>
      </c>
      <c r="I58">
        <f t="shared" si="0"/>
        <v>7.0999999999998842</v>
      </c>
      <c r="J58">
        <f>(H58-E58)*1000</f>
        <v>1.7000000000000348</v>
      </c>
      <c r="K58">
        <f t="shared" si="1"/>
        <v>76.056338028168142</v>
      </c>
      <c r="L58">
        <f>AVERAGE(K58,K60,K62,K64:K67)</f>
        <v>80.725288402360235</v>
      </c>
      <c r="M58">
        <f>STDEV(K58,K60,K62,K64:K67)</f>
        <v>7.658968142047641</v>
      </c>
      <c r="N58">
        <v>2.0399866895901506</v>
      </c>
      <c r="O58">
        <f>N58+N59</f>
        <v>2.0399866895901506</v>
      </c>
      <c r="P58">
        <f t="shared" si="16"/>
        <v>0.28732206895636392</v>
      </c>
      <c r="Q58">
        <f>AVERAGE(P58,P60,P62,P64:P67)</f>
        <v>5.3792316542375218</v>
      </c>
      <c r="R58">
        <f>STDEV(P58,P60,P62,P64:P67)</f>
        <v>5.3297405877922452</v>
      </c>
      <c r="S58">
        <f t="shared" si="17"/>
        <v>1.1999921703471228</v>
      </c>
      <c r="T58">
        <f>AVERAGE(S58,S60,S62,S64:S67)</f>
        <v>35.639713509462986</v>
      </c>
      <c r="U58">
        <f>STDEV(S58,S60,S62,S64:S67)</f>
        <v>34.547835634735129</v>
      </c>
      <c r="V58">
        <v>114.92063492063491</v>
      </c>
      <c r="W58">
        <f>V58+V59</f>
        <v>164.78835978835974</v>
      </c>
      <c r="X58">
        <f t="shared" si="18"/>
        <v>23.209628139205975</v>
      </c>
      <c r="Y58">
        <f>AVERAGE(X58,X60,X62,X64:X67)</f>
        <v>22.138003967464449</v>
      </c>
      <c r="Z58">
        <f>STDEV(X58,X60,X62,X64:X67)</f>
        <v>5.5070792757784606</v>
      </c>
      <c r="AA58">
        <f t="shared" si="19"/>
        <v>96.934329287268454</v>
      </c>
      <c r="AB58">
        <f>AVERAGE(AA58,AA60,AA62,AA64:AA67)</f>
        <v>128.3620189658881</v>
      </c>
      <c r="AC58">
        <f>STDEV(AA58,AA60,AA62,AA64:AA67)</f>
        <v>51.025499167436386</v>
      </c>
      <c r="AD58">
        <v>4.6666666666666687</v>
      </c>
      <c r="AE58">
        <f>(AD58+AD59)*10</f>
        <v>200.31007751937983</v>
      </c>
      <c r="AF58">
        <f t="shared" si="2"/>
        <v>28.212686974560999</v>
      </c>
      <c r="AG58">
        <f>AVERAGE(AF58,AF60,AF62,AF64:AF67)</f>
        <v>20.752201717417201</v>
      </c>
      <c r="AH58">
        <f>STDEV(AF58,AF60,AF62,AF64:AF67)</f>
        <v>13.046878528520532</v>
      </c>
      <c r="AI58">
        <f t="shared" si="3"/>
        <v>117.82945736433867</v>
      </c>
      <c r="AJ58">
        <f>AVERAGE(AI58,AI60,AI62,AI64:AI67)</f>
        <v>118.53793672370207</v>
      </c>
      <c r="AK58">
        <f>STDEV(AI58,AI60,AI62,AI64:AI67)</f>
        <v>98.046232346133394</v>
      </c>
    </row>
    <row r="59" spans="1:37" x14ac:dyDescent="0.35">
      <c r="A59" t="s">
        <v>62</v>
      </c>
      <c r="C59" s="13">
        <v>9</v>
      </c>
      <c r="D59" t="s">
        <v>21</v>
      </c>
      <c r="N59">
        <v>0</v>
      </c>
      <c r="V59">
        <v>49.867724867724839</v>
      </c>
      <c r="AD59">
        <v>15.364341085271317</v>
      </c>
    </row>
    <row r="60" spans="1:37" x14ac:dyDescent="0.35">
      <c r="A60" t="s">
        <v>63</v>
      </c>
      <c r="B60">
        <v>1</v>
      </c>
      <c r="C60" s="13">
        <v>11</v>
      </c>
      <c r="D60" t="s">
        <v>21</v>
      </c>
      <c r="E60">
        <v>1.0152000000000001</v>
      </c>
      <c r="F60">
        <v>1.0233000000000001</v>
      </c>
      <c r="H60">
        <v>1.0169999999999999</v>
      </c>
      <c r="I60">
        <f t="shared" si="0"/>
        <v>8.0999999999999961</v>
      </c>
      <c r="J60">
        <f>(H60-E60)*1000</f>
        <v>1.7999999999998018</v>
      </c>
      <c r="K60">
        <f t="shared" si="1"/>
        <v>77.777777777780216</v>
      </c>
      <c r="N60">
        <v>0.51612962860259182</v>
      </c>
      <c r="O60">
        <f>N60+N61</f>
        <v>0.51612962860259182</v>
      </c>
      <c r="P60">
        <f>O60/I60</f>
        <v>6.3719707234887915E-2</v>
      </c>
      <c r="S60">
        <f>O60/J60</f>
        <v>0.28673868255702706</v>
      </c>
      <c r="V60">
        <v>53.835978835978807</v>
      </c>
      <c r="W60">
        <f>V60+V61</f>
        <v>232.4634298163709</v>
      </c>
      <c r="X60">
        <f>W60/I60</f>
        <v>28.699188866218645</v>
      </c>
      <c r="AA60">
        <f>W60/J60</f>
        <v>129.14634989799805</v>
      </c>
      <c r="AD60">
        <v>2.1860465116279051</v>
      </c>
      <c r="AE60">
        <f>(AD60+AD61)*10</f>
        <v>335.19379844961236</v>
      </c>
      <c r="AF60">
        <f t="shared" si="2"/>
        <v>41.381950425878088</v>
      </c>
      <c r="AI60">
        <f t="shared" si="3"/>
        <v>186.21877691647182</v>
      </c>
    </row>
    <row r="61" spans="1:37" x14ac:dyDescent="0.35">
      <c r="A61" t="s">
        <v>64</v>
      </c>
      <c r="C61" s="13">
        <v>11</v>
      </c>
      <c r="D61" t="s">
        <v>21</v>
      </c>
      <c r="N61">
        <v>0</v>
      </c>
      <c r="V61">
        <v>178.6274509803921</v>
      </c>
      <c r="AD61">
        <v>31.333333333333329</v>
      </c>
    </row>
    <row r="62" spans="1:37" x14ac:dyDescent="0.35">
      <c r="A62" t="s">
        <v>65</v>
      </c>
      <c r="B62">
        <v>1</v>
      </c>
      <c r="C62" s="13">
        <v>13</v>
      </c>
      <c r="D62" t="s">
        <v>21</v>
      </c>
      <c r="E62">
        <v>1.0102</v>
      </c>
      <c r="F62">
        <v>1.0161</v>
      </c>
      <c r="H62">
        <v>1.0115000000000001</v>
      </c>
      <c r="I62">
        <f t="shared" si="0"/>
        <v>5.9000000000000163</v>
      </c>
      <c r="J62">
        <f>(H62-E62)*1000</f>
        <v>1.3000000000000789</v>
      </c>
      <c r="K62">
        <f t="shared" si="1"/>
        <v>77.966101694913988</v>
      </c>
      <c r="N62">
        <v>1.0779398443421515</v>
      </c>
      <c r="O62">
        <f>N62+N63</f>
        <v>1.0779398443421515</v>
      </c>
      <c r="P62">
        <f>O62/I62</f>
        <v>0.18270166853256756</v>
      </c>
      <c r="S62">
        <f>O62/J62</f>
        <v>0.82918449564775853</v>
      </c>
      <c r="V62">
        <v>60.714285714285701</v>
      </c>
      <c r="W62">
        <f>V62+V63</f>
        <v>99.999999999999972</v>
      </c>
      <c r="X62">
        <f>W62/I62</f>
        <v>16.949152542372829</v>
      </c>
      <c r="AA62">
        <f>W62/J62</f>
        <v>76.92307692307223</v>
      </c>
      <c r="AD62">
        <v>2.6511627906976729</v>
      </c>
      <c r="AE62">
        <f>(AD62+AD63)*10</f>
        <v>122.79069767441857</v>
      </c>
      <c r="AF62">
        <f t="shared" si="2"/>
        <v>20.811982656681057</v>
      </c>
      <c r="AI62">
        <f t="shared" si="3"/>
        <v>94.454382826470095</v>
      </c>
    </row>
    <row r="63" spans="1:37" x14ac:dyDescent="0.35">
      <c r="A63" t="s">
        <v>66</v>
      </c>
      <c r="C63" s="13">
        <v>13</v>
      </c>
      <c r="D63" t="s">
        <v>21</v>
      </c>
      <c r="N63">
        <v>0</v>
      </c>
      <c r="V63">
        <v>39.285714285714278</v>
      </c>
      <c r="AD63">
        <v>9.6279069767441836</v>
      </c>
    </row>
    <row r="64" spans="1:37" x14ac:dyDescent="0.35">
      <c r="A64" s="11" t="s">
        <v>92</v>
      </c>
      <c r="B64">
        <v>3</v>
      </c>
      <c r="C64" s="13">
        <v>1</v>
      </c>
      <c r="D64" t="s">
        <v>21</v>
      </c>
      <c r="E64">
        <v>1.0237000000000001</v>
      </c>
      <c r="F64">
        <v>1.0363</v>
      </c>
      <c r="G64">
        <v>1.0095000000000001</v>
      </c>
      <c r="H64">
        <v>1.0116000000000001</v>
      </c>
      <c r="I64">
        <f>(F64-E64)*1000</f>
        <v>12.599999999999945</v>
      </c>
      <c r="J64">
        <f>(H64-G64)*1000</f>
        <v>2.0999999999999908</v>
      </c>
      <c r="K64">
        <f t="shared" si="1"/>
        <v>83.333333333333343</v>
      </c>
      <c r="N64">
        <v>13.889806605310772</v>
      </c>
      <c r="O64">
        <v>138.89806605310773</v>
      </c>
      <c r="P64">
        <f>O64/I64</f>
        <v>11.023656035960979</v>
      </c>
      <c r="S64">
        <f>O64/J64</f>
        <v>66.141936215765881</v>
      </c>
      <c r="V64">
        <v>10.673469387755105</v>
      </c>
      <c r="W64">
        <v>266.83673469387764</v>
      </c>
      <c r="X64">
        <f>W64/I64</f>
        <v>21.177518626498319</v>
      </c>
      <c r="AA64">
        <f>W64/J64</f>
        <v>127.06511175898991</v>
      </c>
      <c r="AD64">
        <v>5.6231884057971024</v>
      </c>
      <c r="AE64">
        <v>112.46376811594205</v>
      </c>
      <c r="AF64">
        <f t="shared" si="2"/>
        <v>8.9256958822176617</v>
      </c>
      <c r="AI64">
        <f t="shared" si="3"/>
        <v>53.554175293305974</v>
      </c>
    </row>
    <row r="65" spans="1:37" x14ac:dyDescent="0.35">
      <c r="A65" s="11" t="s">
        <v>93</v>
      </c>
      <c r="B65">
        <v>3</v>
      </c>
      <c r="C65" s="13">
        <v>5</v>
      </c>
      <c r="D65" t="s">
        <v>21</v>
      </c>
      <c r="E65">
        <v>1.0192000000000001</v>
      </c>
      <c r="F65">
        <v>1.0215000000000001</v>
      </c>
      <c r="G65">
        <v>1.0098</v>
      </c>
      <c r="H65">
        <v>1.0105</v>
      </c>
      <c r="I65">
        <f>(F65-E65)*1000</f>
        <v>2.2999999999999687</v>
      </c>
      <c r="J65">
        <f>(H65-G65)*1000</f>
        <v>0.69999999999992291</v>
      </c>
      <c r="K65">
        <f t="shared" si="1"/>
        <v>69.565217391307286</v>
      </c>
      <c r="N65">
        <v>14.630075159924653</v>
      </c>
      <c r="O65">
        <v>29.260150319849306</v>
      </c>
      <c r="P65">
        <f>O65/I65</f>
        <v>12.721804486891175</v>
      </c>
      <c r="S65">
        <f>O65/J65</f>
        <v>41.800214742646467</v>
      </c>
      <c r="V65">
        <v>12.242424242424242</v>
      </c>
      <c r="W65">
        <v>61.212121212121211</v>
      </c>
      <c r="X65">
        <f>W65/I65</f>
        <v>26.61396574440089</v>
      </c>
      <c r="AA65">
        <f>W65/J65</f>
        <v>87.445887445897071</v>
      </c>
      <c r="AD65">
        <v>2.1449275362318847</v>
      </c>
      <c r="AE65">
        <v>42.898550724637694</v>
      </c>
      <c r="AF65">
        <f t="shared" si="2"/>
        <v>18.65154379332099</v>
      </c>
      <c r="AI65">
        <f t="shared" si="3"/>
        <v>61.283643892346312</v>
      </c>
    </row>
    <row r="66" spans="1:37" x14ac:dyDescent="0.35">
      <c r="A66" s="11" t="s">
        <v>94</v>
      </c>
      <c r="B66">
        <v>3</v>
      </c>
      <c r="C66" s="13">
        <v>7</v>
      </c>
      <c r="D66" t="s">
        <v>21</v>
      </c>
      <c r="E66">
        <v>1.0213000000000001</v>
      </c>
      <c r="F66">
        <v>1.026</v>
      </c>
      <c r="G66">
        <v>1.0099</v>
      </c>
      <c r="H66">
        <v>1.0103</v>
      </c>
      <c r="I66">
        <f>(F66-E66)*1000</f>
        <v>4.6999999999999265</v>
      </c>
      <c r="J66">
        <f>(H66-G66)*1000</f>
        <v>0.39999999999995595</v>
      </c>
      <c r="K66">
        <f t="shared" si="1"/>
        <v>91.489361702128463</v>
      </c>
      <c r="N66">
        <v>16.100635968593224</v>
      </c>
      <c r="O66">
        <v>32.201271937186448</v>
      </c>
      <c r="P66">
        <f>O66/I66</f>
        <v>6.8513344547206279</v>
      </c>
      <c r="S66">
        <f>O66/J66</f>
        <v>80.503179842974987</v>
      </c>
      <c r="V66">
        <v>12.36363636363636</v>
      </c>
      <c r="W66">
        <v>61.818181818181799</v>
      </c>
      <c r="X66">
        <f>W66/I66</f>
        <v>13.152804642166545</v>
      </c>
      <c r="AA66">
        <f>W66/J66</f>
        <v>154.54545454547153</v>
      </c>
      <c r="AD66">
        <v>6.0579710144927548</v>
      </c>
      <c r="AE66">
        <v>121.15942028985509</v>
      </c>
      <c r="AF66">
        <f t="shared" si="2"/>
        <v>25.7786000616717</v>
      </c>
      <c r="AI66">
        <f t="shared" si="3"/>
        <v>302.89855072467111</v>
      </c>
    </row>
    <row r="67" spans="1:37" x14ac:dyDescent="0.35">
      <c r="A67" s="11" t="s">
        <v>95</v>
      </c>
      <c r="B67">
        <v>3</v>
      </c>
      <c r="C67" s="13">
        <v>9</v>
      </c>
      <c r="D67" t="s">
        <v>21</v>
      </c>
      <c r="E67">
        <v>1.0201</v>
      </c>
      <c r="F67">
        <v>1.0255000000000001</v>
      </c>
      <c r="G67">
        <v>1.0099</v>
      </c>
      <c r="H67">
        <v>1.0105</v>
      </c>
      <c r="I67">
        <f>(F67-E67)*1000</f>
        <v>5.4000000000000714</v>
      </c>
      <c r="J67">
        <f>(H67-G67)*1000</f>
        <v>0.59999999999993392</v>
      </c>
      <c r="K67">
        <f t="shared" si="1"/>
        <v>88.888888888890264</v>
      </c>
      <c r="N67">
        <v>17.615024524888565</v>
      </c>
      <c r="O67">
        <v>35.230049049777129</v>
      </c>
      <c r="P67">
        <f>O67/I67</f>
        <v>6.5240831573660492</v>
      </c>
      <c r="S67">
        <f>O67/J67</f>
        <v>58.716748416301684</v>
      </c>
      <c r="V67">
        <v>5.4353741496598662</v>
      </c>
      <c r="W67">
        <v>135.88435374149665</v>
      </c>
      <c r="X67">
        <f>W67/I67</f>
        <v>25.163769211387937</v>
      </c>
      <c r="AA67">
        <f>W67/J67</f>
        <v>226.47392290251938</v>
      </c>
      <c r="AD67">
        <v>0.40579710144927594</v>
      </c>
      <c r="AE67">
        <v>8.1159420289855184</v>
      </c>
      <c r="AF67">
        <f t="shared" si="2"/>
        <v>1.502952227589891</v>
      </c>
      <c r="AI67">
        <f t="shared" si="3"/>
        <v>13.526570048310687</v>
      </c>
    </row>
    <row r="69" spans="1:37" x14ac:dyDescent="0.35">
      <c r="A69" t="s">
        <v>67</v>
      </c>
      <c r="D69" t="s">
        <v>26</v>
      </c>
      <c r="E69">
        <v>1.0179</v>
      </c>
      <c r="F69">
        <v>1.0271999999999999</v>
      </c>
      <c r="H69">
        <v>1.0206</v>
      </c>
      <c r="I69">
        <f t="shared" si="0"/>
        <v>9.2999999999998639</v>
      </c>
      <c r="J69">
        <f>(H69-E69)*1000</f>
        <v>2.6999999999999247</v>
      </c>
      <c r="K69">
        <f t="shared" si="1"/>
        <v>70.967741935484256</v>
      </c>
      <c r="L69">
        <f>AVERAGE(K69:K71)</f>
        <v>71.349103072957689</v>
      </c>
      <c r="M69">
        <f>STDEV(K69:K71)</f>
        <v>1.5125862218208497</v>
      </c>
      <c r="N69">
        <v>7.3060706271406639</v>
      </c>
      <c r="O69">
        <f>N69</f>
        <v>7.3060706271406639</v>
      </c>
      <c r="P69">
        <f>O69/I69</f>
        <v>0.7855989921656743</v>
      </c>
      <c r="S69">
        <f>O69/J69</f>
        <v>2.7059520841262472</v>
      </c>
      <c r="V69">
        <v>176.66666666666663</v>
      </c>
      <c r="W69">
        <f>V69</f>
        <v>176.66666666666663</v>
      </c>
      <c r="X69">
        <f>W69/I69</f>
        <v>18.996415770609595</v>
      </c>
      <c r="Y69">
        <f>AVERAGE(X69:X71)</f>
        <v>17.773481660418643</v>
      </c>
      <c r="Z69">
        <f>STDEV(X69:X71)</f>
        <v>3.7514837090292974</v>
      </c>
      <c r="AA69">
        <f>W69/J69</f>
        <v>65.432098765433906</v>
      </c>
      <c r="AB69">
        <f>AVERAGE(AA69:AA71)</f>
        <v>62.558724566790524</v>
      </c>
      <c r="AC69">
        <f>STDEV(AA69:AA71)</f>
        <v>16.009972476855683</v>
      </c>
      <c r="AD69">
        <v>23.426356589147289</v>
      </c>
      <c r="AE69">
        <f>AD69*10</f>
        <v>234.26356589147289</v>
      </c>
      <c r="AF69">
        <f t="shared" si="2"/>
        <v>25.189630741018959</v>
      </c>
      <c r="AG69">
        <f>AVERAGE(AF69:AF71)</f>
        <v>26.291860937465135</v>
      </c>
      <c r="AH69">
        <f>STDEV(AF69:AF71)</f>
        <v>5.2496732429785862</v>
      </c>
      <c r="AI69">
        <f t="shared" si="3"/>
        <v>86.764283663510895</v>
      </c>
      <c r="AJ69">
        <f>AVERAGE(AI69:AI71)</f>
        <v>91.340537045602005</v>
      </c>
      <c r="AK69">
        <f>STDEV(AI69:AI71)</f>
        <v>13.860769263720115</v>
      </c>
    </row>
    <row r="70" spans="1:37" x14ac:dyDescent="0.35">
      <c r="A70" t="s">
        <v>68</v>
      </c>
      <c r="D70" t="s">
        <v>26</v>
      </c>
      <c r="E70">
        <v>1.0223</v>
      </c>
      <c r="F70">
        <v>1.0286</v>
      </c>
      <c r="H70">
        <v>1.024</v>
      </c>
      <c r="I70">
        <f t="shared" si="0"/>
        <v>6.2999999999999723</v>
      </c>
      <c r="J70">
        <f>(H70-E70)*1000</f>
        <v>1.7000000000000348</v>
      </c>
      <c r="K70">
        <f t="shared" si="1"/>
        <v>73.015873015872344</v>
      </c>
      <c r="N70">
        <v>5.5136215109641347</v>
      </c>
      <c r="O70">
        <f>N70</f>
        <v>5.5136215109641347</v>
      </c>
      <c r="P70">
        <f>O70/I70</f>
        <v>0.87517801761335856</v>
      </c>
      <c r="S70">
        <f>O70/J70</f>
        <v>3.2433067711553067</v>
      </c>
      <c r="V70">
        <v>130.79365079365078</v>
      </c>
      <c r="W70">
        <f>V70</f>
        <v>130.79365079365078</v>
      </c>
      <c r="X70">
        <f>W70/I70</f>
        <v>20.760896951373233</v>
      </c>
      <c r="AA70">
        <f>W70/J70</f>
        <v>76.937441643322416</v>
      </c>
      <c r="AD70">
        <v>13.65891472868217</v>
      </c>
      <c r="AE70">
        <f>AD70*10</f>
        <v>136.58914728682169</v>
      </c>
      <c r="AF70">
        <f t="shared" si="2"/>
        <v>21.680817029654332</v>
      </c>
      <c r="AI70">
        <f t="shared" si="3"/>
        <v>80.346557227540529</v>
      </c>
    </row>
    <row r="71" spans="1:37" x14ac:dyDescent="0.35">
      <c r="A71" t="s">
        <v>69</v>
      </c>
      <c r="D71" t="s">
        <v>26</v>
      </c>
      <c r="E71">
        <v>1.014</v>
      </c>
      <c r="F71">
        <v>1.0297000000000001</v>
      </c>
      <c r="H71">
        <v>1.0186999999999999</v>
      </c>
      <c r="I71">
        <f t="shared" si="0"/>
        <v>15.700000000000047</v>
      </c>
      <c r="J71">
        <f>(H71-E71)*1000</f>
        <v>4.6999999999999265</v>
      </c>
      <c r="K71">
        <f t="shared" si="1"/>
        <v>70.063694267516482</v>
      </c>
      <c r="N71">
        <v>14.817389079170113</v>
      </c>
      <c r="O71">
        <f>N71</f>
        <v>14.817389079170113</v>
      </c>
      <c r="P71">
        <f>O71/I71</f>
        <v>0.94378274389618266</v>
      </c>
      <c r="S71">
        <f>O71/J71</f>
        <v>3.1526359742915626</v>
      </c>
      <c r="V71">
        <v>212.94117647058823</v>
      </c>
      <c r="W71">
        <f>V71</f>
        <v>212.94117647058823</v>
      </c>
      <c r="X71">
        <f>W71/I71</f>
        <v>13.563132259273095</v>
      </c>
      <c r="AA71">
        <f>W71/J71</f>
        <v>45.306633291615228</v>
      </c>
      <c r="AD71">
        <v>50.248062015503876</v>
      </c>
      <c r="AE71">
        <f>AD71*10</f>
        <v>502.48062015503876</v>
      </c>
      <c r="AF71">
        <f t="shared" si="2"/>
        <v>32.00513504172212</v>
      </c>
      <c r="AI71">
        <f t="shared" si="3"/>
        <v>106.91077024575461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03C7A-C3FC-4E1D-BC99-EFBF815EF41B}">
  <dimension ref="A1:AO73"/>
  <sheetViews>
    <sheetView workbookViewId="0">
      <selection activeCell="E8" sqref="E8"/>
    </sheetView>
  </sheetViews>
  <sheetFormatPr defaultRowHeight="14.5" x14ac:dyDescent="0.35"/>
  <cols>
    <col min="1" max="1" width="12.08984375" bestFit="1" customWidth="1"/>
    <col min="2" max="2" width="18.453125" bestFit="1" customWidth="1"/>
    <col min="4" max="4" width="11.7265625" bestFit="1" customWidth="1"/>
    <col min="5" max="6" width="11.7265625" customWidth="1"/>
    <col min="9" max="9" width="10.7265625" bestFit="1" customWidth="1"/>
    <col min="10" max="11" width="10.7265625" customWidth="1"/>
  </cols>
  <sheetData>
    <row r="1" spans="1:41" x14ac:dyDescent="0.35">
      <c r="A1" s="10" t="s">
        <v>119</v>
      </c>
      <c r="C1" s="13"/>
    </row>
    <row r="2" spans="1:41" x14ac:dyDescent="0.35">
      <c r="A2" t="s">
        <v>98</v>
      </c>
      <c r="C2" s="13"/>
    </row>
    <row r="4" spans="1:41" x14ac:dyDescent="0.35">
      <c r="A4" s="1" t="s">
        <v>0</v>
      </c>
      <c r="B4" s="1" t="s">
        <v>101</v>
      </c>
      <c r="C4" s="3" t="s">
        <v>2</v>
      </c>
      <c r="D4" s="3" t="s">
        <v>22</v>
      </c>
      <c r="E4" s="3" t="s">
        <v>84</v>
      </c>
      <c r="F4" s="3" t="s">
        <v>24</v>
      </c>
      <c r="G4" s="3" t="s">
        <v>3</v>
      </c>
      <c r="H4" s="3" t="s">
        <v>4</v>
      </c>
      <c r="I4" s="3" t="s">
        <v>25</v>
      </c>
      <c r="J4" s="3" t="s">
        <v>7</v>
      </c>
      <c r="K4" s="3" t="s">
        <v>8</v>
      </c>
      <c r="L4" s="4" t="s">
        <v>5</v>
      </c>
      <c r="M4" s="4" t="s">
        <v>102</v>
      </c>
      <c r="N4" s="5" t="s">
        <v>6</v>
      </c>
      <c r="O4" s="4" t="s">
        <v>7</v>
      </c>
      <c r="P4" s="4" t="s">
        <v>8</v>
      </c>
      <c r="Q4" s="5" t="s">
        <v>9</v>
      </c>
      <c r="R4" s="4" t="s">
        <v>10</v>
      </c>
      <c r="S4" s="4" t="s">
        <v>8</v>
      </c>
      <c r="T4" s="6" t="s">
        <v>11</v>
      </c>
      <c r="U4" s="6" t="s">
        <v>11</v>
      </c>
      <c r="V4" s="5" t="s">
        <v>12</v>
      </c>
      <c r="W4" s="6" t="s">
        <v>7</v>
      </c>
      <c r="X4" s="6" t="s">
        <v>8</v>
      </c>
      <c r="Y4" s="5" t="s">
        <v>13</v>
      </c>
      <c r="Z4" s="6" t="s">
        <v>10</v>
      </c>
      <c r="AA4" s="6" t="s">
        <v>8</v>
      </c>
      <c r="AB4" s="4" t="s">
        <v>14</v>
      </c>
      <c r="AC4" s="4" t="s">
        <v>15</v>
      </c>
      <c r="AD4" s="7" t="s">
        <v>16</v>
      </c>
      <c r="AE4" s="4" t="s">
        <v>10</v>
      </c>
      <c r="AF4" s="4" t="s">
        <v>8</v>
      </c>
      <c r="AG4" s="7" t="s">
        <v>17</v>
      </c>
      <c r="AH4" s="4" t="s">
        <v>10</v>
      </c>
      <c r="AI4" s="4" t="s">
        <v>8</v>
      </c>
      <c r="AJ4" s="4"/>
      <c r="AK4" s="4"/>
      <c r="AL4" s="8"/>
      <c r="AM4" s="8"/>
      <c r="AN4" s="8"/>
      <c r="AO4" s="8"/>
    </row>
    <row r="5" spans="1:41" x14ac:dyDescent="0.35">
      <c r="A5" t="s">
        <v>103</v>
      </c>
      <c r="B5" s="9" t="s">
        <v>96</v>
      </c>
      <c r="C5">
        <v>1.0084</v>
      </c>
      <c r="D5">
        <v>1.0154000000000001</v>
      </c>
      <c r="E5">
        <v>1.0098</v>
      </c>
      <c r="F5">
        <v>1.0113000000000001</v>
      </c>
      <c r="G5">
        <f>(D5-C5)*1000</f>
        <v>7.0000000000001172</v>
      </c>
      <c r="H5">
        <f>(F5-E5)*1000</f>
        <v>1.5000000000000568</v>
      </c>
      <c r="I5">
        <f>((G5-H5)/G5)*100</f>
        <v>78.571428571428115</v>
      </c>
      <c r="J5">
        <f>AVERAGE(I5:I7)</f>
        <v>77.968253968253791</v>
      </c>
      <c r="K5">
        <f>STDEV(I5:I7)</f>
        <v>3.7036885865141387</v>
      </c>
      <c r="L5">
        <v>16.050280684085866</v>
      </c>
      <c r="M5">
        <v>32.100561368171732</v>
      </c>
      <c r="N5">
        <f>M5/G5</f>
        <v>4.5857944811673139</v>
      </c>
      <c r="O5">
        <f>AVERAGE(N5:N7)</f>
        <v>4.0053838344993995</v>
      </c>
      <c r="P5">
        <f>STDEV(N5:N7)</f>
        <v>1.0062042518868859</v>
      </c>
      <c r="Q5">
        <f>M5/H5</f>
        <v>21.400374245447011</v>
      </c>
      <c r="R5">
        <f>AVERAGE(Q5:Q7)</f>
        <v>18.091732349977789</v>
      </c>
      <c r="S5">
        <f>STDEV(Q5:Q7)</f>
        <v>3.1081511988460298</v>
      </c>
      <c r="T5">
        <v>3.8623188405797131</v>
      </c>
      <c r="U5">
        <v>19.311594202898565</v>
      </c>
      <c r="V5">
        <f>U5/G5</f>
        <v>2.7587991718426061</v>
      </c>
      <c r="W5">
        <f>AVERAGE(V5:V7)</f>
        <v>1.6063952150908498</v>
      </c>
      <c r="X5">
        <f>STDEV(V5:V7)</f>
        <v>1.0000616963273588</v>
      </c>
      <c r="Y5">
        <f>U5/H5</f>
        <v>12.874396135265222</v>
      </c>
      <c r="Z5">
        <f>AVERAGE(Y5:Y7)</f>
        <v>7.4196174196172109</v>
      </c>
      <c r="AA5">
        <f>STDEV(Y5:Y7)</f>
        <v>4.7486816476169391</v>
      </c>
      <c r="AB5">
        <v>5.1159420289855069</v>
      </c>
      <c r="AC5">
        <v>102.31884057971014</v>
      </c>
      <c r="AD5">
        <f>AC5/G5</f>
        <v>14.616977225672633</v>
      </c>
      <c r="AE5">
        <f>AVERAGE(AD5:AD7)</f>
        <v>17.790200138026087</v>
      </c>
      <c r="AF5">
        <f>STDEV(AD5:AD7)</f>
        <v>2.8383645919295151</v>
      </c>
      <c r="AG5">
        <f>AC5/H5</f>
        <v>68.212560386470841</v>
      </c>
      <c r="AH5">
        <f>AVERAGE(AG5:AG7)</f>
        <v>81.823361823360003</v>
      </c>
      <c r="AI5">
        <f>STDEV(AG5:AG7)</f>
        <v>16.378201309862288</v>
      </c>
    </row>
    <row r="6" spans="1:41" x14ac:dyDescent="0.35">
      <c r="A6" t="s">
        <v>104</v>
      </c>
      <c r="B6" s="9" t="s">
        <v>96</v>
      </c>
      <c r="C6">
        <v>1.0039</v>
      </c>
      <c r="D6">
        <v>1.0114000000000001</v>
      </c>
      <c r="E6">
        <v>1.0098</v>
      </c>
      <c r="F6">
        <v>1.0112000000000001</v>
      </c>
      <c r="G6">
        <f t="shared" ref="G6:G19" si="0">(D6-C6)*1000</f>
        <v>7.5000000000000622</v>
      </c>
      <c r="H6">
        <f t="shared" ref="H6:H19" si="1">(F6-E6)*1000</f>
        <v>1.4000000000000679</v>
      </c>
      <c r="I6">
        <f t="shared" ref="I6:I19" si="2">((G6-H6)/G6)*100</f>
        <v>81.333333333332575</v>
      </c>
      <c r="L6">
        <v>10.663197747067271</v>
      </c>
      <c r="M6">
        <v>21.326395494134541</v>
      </c>
      <c r="N6">
        <f t="shared" ref="N6:N19" si="3">M6/G6</f>
        <v>2.8435193992179153</v>
      </c>
      <c r="Q6">
        <f t="shared" ref="Q6:Q19" si="4">M6/H6</f>
        <v>15.23313963866679</v>
      </c>
      <c r="T6">
        <v>7.2463768115942013</v>
      </c>
      <c r="U6">
        <v>7.2463768115942013</v>
      </c>
      <c r="V6">
        <f t="shared" ref="V6:V19" si="5">U6/G6</f>
        <v>0.9661835748792188</v>
      </c>
      <c r="Y6">
        <f t="shared" ref="Y6:Y19" si="6">U6/H6</f>
        <v>5.17598343685275</v>
      </c>
      <c r="AB6">
        <v>7.0000000000000027</v>
      </c>
      <c r="AC6">
        <v>140.00000000000006</v>
      </c>
      <c r="AD6">
        <f t="shared" ref="AD6:AD19" si="7">AC6/G6</f>
        <v>18.666666666666519</v>
      </c>
      <c r="AG6">
        <f t="shared" ref="AG6:AG19" si="8">AC6/H6</f>
        <v>99.999999999995197</v>
      </c>
    </row>
    <row r="7" spans="1:41" x14ac:dyDescent="0.35">
      <c r="A7" t="s">
        <v>105</v>
      </c>
      <c r="B7" s="9" t="s">
        <v>96</v>
      </c>
      <c r="C7">
        <v>1.0043</v>
      </c>
      <c r="D7">
        <v>1.0143</v>
      </c>
      <c r="E7">
        <v>1.0098</v>
      </c>
      <c r="F7">
        <v>1.0124</v>
      </c>
      <c r="G7">
        <f t="shared" si="0"/>
        <v>10.000000000000009</v>
      </c>
      <c r="H7">
        <f t="shared" si="1"/>
        <v>2.5999999999999357</v>
      </c>
      <c r="I7">
        <f t="shared" si="2"/>
        <v>74.000000000000668</v>
      </c>
      <c r="L7">
        <v>9.1736752462259457</v>
      </c>
      <c r="M7">
        <v>45.86837623112973</v>
      </c>
      <c r="N7">
        <f t="shared" si="3"/>
        <v>4.5868376231129693</v>
      </c>
      <c r="Q7">
        <f t="shared" si="4"/>
        <v>17.641683165819565</v>
      </c>
      <c r="T7">
        <v>10.942028985507248</v>
      </c>
      <c r="U7">
        <v>10.942028985507248</v>
      </c>
      <c r="V7">
        <f t="shared" si="5"/>
        <v>1.0942028985507237</v>
      </c>
      <c r="Y7">
        <f t="shared" si="6"/>
        <v>4.2084726867336606</v>
      </c>
      <c r="AB7">
        <v>10.043478260869565</v>
      </c>
      <c r="AC7">
        <v>200.86956521739128</v>
      </c>
      <c r="AD7">
        <f t="shared" si="7"/>
        <v>20.086956521739111</v>
      </c>
      <c r="AG7">
        <f t="shared" si="8"/>
        <v>77.257525083613942</v>
      </c>
    </row>
    <row r="8" spans="1:41" x14ac:dyDescent="0.35">
      <c r="A8" t="s">
        <v>106</v>
      </c>
      <c r="B8" s="9" t="s">
        <v>96</v>
      </c>
      <c r="C8">
        <v>1.0067999999999999</v>
      </c>
      <c r="D8">
        <v>1.0152000000000001</v>
      </c>
      <c r="E8">
        <v>1.01</v>
      </c>
      <c r="F8">
        <v>1.0105999999999999</v>
      </c>
      <c r="G8">
        <f t="shared" si="0"/>
        <v>8.4000000000001851</v>
      </c>
      <c r="H8">
        <f t="shared" si="1"/>
        <v>0.59999999999993392</v>
      </c>
      <c r="I8">
        <f t="shared" si="2"/>
        <v>92.857142857143799</v>
      </c>
      <c r="J8">
        <f>AVERAGE(I8:I10)</f>
        <v>90.316950509659009</v>
      </c>
      <c r="K8">
        <f>STDEV(I8:I10)</f>
        <v>4.7738134578236613</v>
      </c>
      <c r="L8">
        <v>16.732874540741157</v>
      </c>
      <c r="M8">
        <v>33.465749081482315</v>
      </c>
      <c r="N8">
        <f t="shared" si="3"/>
        <v>3.9840177477954257</v>
      </c>
      <c r="O8">
        <f>AVERAGE(N8:N10)</f>
        <v>3.2280152041047541</v>
      </c>
      <c r="P8">
        <f>STDEV(N8:N10)</f>
        <v>1.4141677820175667</v>
      </c>
      <c r="Q8">
        <f t="shared" si="4"/>
        <v>55.776248469143333</v>
      </c>
      <c r="R8">
        <f>AVERAGE(Q8:Q10)</f>
        <v>35.520507172350925</v>
      </c>
      <c r="S8">
        <f>STDEV(Q8:Q10)</f>
        <v>17.616818923152575</v>
      </c>
      <c r="T8">
        <v>8.1376811594202874</v>
      </c>
      <c r="U8">
        <v>40.688405797101439</v>
      </c>
      <c r="V8">
        <f t="shared" si="5"/>
        <v>4.8438578329881601</v>
      </c>
      <c r="W8">
        <f>AVERAGE(V8:V10)</f>
        <v>15.647561001489938</v>
      </c>
      <c r="X8">
        <f>STDEV(V8:V10)</f>
        <v>9.8377547861473804</v>
      </c>
      <c r="Y8">
        <f t="shared" si="6"/>
        <v>67.814009661843201</v>
      </c>
      <c r="Z8">
        <f>AVERAGE(Y8:Y10)</f>
        <v>164.84767820173374</v>
      </c>
      <c r="AA8">
        <f>STDEV(Y8:Y10)</f>
        <v>100.30986115494603</v>
      </c>
      <c r="AB8">
        <v>5.2608695652173925</v>
      </c>
      <c r="AC8">
        <v>105.21739130434784</v>
      </c>
      <c r="AD8">
        <f t="shared" si="7"/>
        <v>12.525879917183991</v>
      </c>
      <c r="AE8">
        <f>AVERAGE(AD8:AD10)</f>
        <v>17.585037832041532</v>
      </c>
      <c r="AF8">
        <f>STDEV(AD8:AD10)</f>
        <v>8.2267521189791371</v>
      </c>
      <c r="AG8">
        <f t="shared" si="8"/>
        <v>175.36231884059904</v>
      </c>
      <c r="AH8">
        <f>AVERAGE(AG8:AG10)</f>
        <v>183.14546430490478</v>
      </c>
      <c r="AI8">
        <f>STDEV(AG8:AG10)</f>
        <v>11.065899442989227</v>
      </c>
    </row>
    <row r="9" spans="1:41" x14ac:dyDescent="0.35">
      <c r="A9" t="s">
        <v>107</v>
      </c>
      <c r="B9" s="9" t="s">
        <v>96</v>
      </c>
      <c r="C9">
        <v>1.0125999999999999</v>
      </c>
      <c r="D9">
        <v>1.026</v>
      </c>
      <c r="E9">
        <v>1.0098</v>
      </c>
      <c r="F9">
        <v>1.0106999999999999</v>
      </c>
      <c r="G9">
        <f t="shared" si="0"/>
        <v>13.400000000000079</v>
      </c>
      <c r="H9">
        <f t="shared" si="1"/>
        <v>0.89999999999990088</v>
      </c>
      <c r="I9">
        <f t="shared" si="2"/>
        <v>93.283582089553022</v>
      </c>
      <c r="L9">
        <v>10.696767936738841</v>
      </c>
      <c r="M9">
        <v>21.393535873477681</v>
      </c>
      <c r="N9">
        <f t="shared" si="3"/>
        <v>1.5965325278714595</v>
      </c>
      <c r="Q9">
        <f t="shared" si="4"/>
        <v>23.770595414977819</v>
      </c>
      <c r="T9">
        <v>9.6530612244898037</v>
      </c>
      <c r="U9">
        <v>241.32653061224511</v>
      </c>
      <c r="V9">
        <f t="shared" si="5"/>
        <v>18.00944258300326</v>
      </c>
      <c r="Y9">
        <f t="shared" si="6"/>
        <v>268.14058956919075</v>
      </c>
      <c r="AB9">
        <v>8.8115942028985508</v>
      </c>
      <c r="AC9">
        <v>176.231884057971</v>
      </c>
      <c r="AD9">
        <f t="shared" si="7"/>
        <v>13.151633138654475</v>
      </c>
      <c r="AG9">
        <f t="shared" si="8"/>
        <v>195.81320450887824</v>
      </c>
    </row>
    <row r="10" spans="1:41" x14ac:dyDescent="0.35">
      <c r="A10" t="s">
        <v>108</v>
      </c>
      <c r="B10" s="9" t="s">
        <v>96</v>
      </c>
      <c r="C10">
        <v>0.99770000000000003</v>
      </c>
      <c r="D10">
        <v>1.0056</v>
      </c>
      <c r="E10">
        <v>1.0096000000000001</v>
      </c>
      <c r="F10">
        <v>1.0107999999999999</v>
      </c>
      <c r="G10">
        <f t="shared" si="0"/>
        <v>7.9000000000000181</v>
      </c>
      <c r="H10">
        <f t="shared" si="1"/>
        <v>1.1999999999998678</v>
      </c>
      <c r="I10">
        <f t="shared" si="2"/>
        <v>84.810126582280191</v>
      </c>
      <c r="L10">
        <v>16.208806579757177</v>
      </c>
      <c r="M10">
        <v>32.417613159514353</v>
      </c>
      <c r="N10">
        <f t="shared" si="3"/>
        <v>4.1034953366473772</v>
      </c>
      <c r="Q10">
        <f t="shared" si="4"/>
        <v>27.014677632931601</v>
      </c>
      <c r="T10">
        <v>7.6122448979591892</v>
      </c>
      <c r="U10">
        <v>190.30612244897972</v>
      </c>
      <c r="V10">
        <f t="shared" si="5"/>
        <v>24.08938258847839</v>
      </c>
      <c r="Y10">
        <f t="shared" si="6"/>
        <v>158.58843537416723</v>
      </c>
      <c r="AB10">
        <v>10.695652173913043</v>
      </c>
      <c r="AC10">
        <v>213.91304347826087</v>
      </c>
      <c r="AD10">
        <f t="shared" si="7"/>
        <v>27.077600440286126</v>
      </c>
      <c r="AG10">
        <f t="shared" si="8"/>
        <v>178.26086956523702</v>
      </c>
    </row>
    <row r="11" spans="1:41" x14ac:dyDescent="0.35">
      <c r="A11" t="s">
        <v>109</v>
      </c>
      <c r="B11" s="9" t="s">
        <v>96</v>
      </c>
      <c r="C11">
        <v>1.0068999999999999</v>
      </c>
      <c r="D11">
        <v>1.0194000000000001</v>
      </c>
      <c r="E11">
        <v>1.0099</v>
      </c>
      <c r="F11">
        <v>1.0104</v>
      </c>
      <c r="G11">
        <f t="shared" si="0"/>
        <v>12.500000000000178</v>
      </c>
      <c r="H11">
        <f t="shared" si="1"/>
        <v>0.49999999999994493</v>
      </c>
      <c r="I11">
        <f t="shared" si="2"/>
        <v>96.000000000000497</v>
      </c>
      <c r="J11">
        <f>AVERAGE(I11:I13)</f>
        <v>93.087639475679907</v>
      </c>
      <c r="K11">
        <f>STDEV(I11:I13)</f>
        <v>4.2302860690670938</v>
      </c>
      <c r="L11">
        <v>4.2132223642102726</v>
      </c>
      <c r="M11">
        <f>L11*1</f>
        <v>4.2132223642102726</v>
      </c>
      <c r="N11">
        <f t="shared" si="3"/>
        <v>0.337057789136817</v>
      </c>
      <c r="O11">
        <f>AVERAGE(N11:N13)</f>
        <v>0.91028288223128551</v>
      </c>
      <c r="P11">
        <f>STDEV(N11:N13)</f>
        <v>0.81671567412512491</v>
      </c>
      <c r="Q11">
        <f t="shared" si="4"/>
        <v>8.4264447284214725</v>
      </c>
      <c r="R11">
        <f>AVERAGE(Q11:Q13)</f>
        <v>11.71362030805602</v>
      </c>
      <c r="S11">
        <f>STDEV(Q11:Q13)</f>
        <v>3.6780081307963939</v>
      </c>
      <c r="T11">
        <v>10.6734693877551</v>
      </c>
      <c r="U11">
        <v>266.83673469387747</v>
      </c>
      <c r="V11">
        <f t="shared" si="5"/>
        <v>21.346938775509894</v>
      </c>
      <c r="W11">
        <f>AVERAGE(V11:V13)</f>
        <v>24.066125476762636</v>
      </c>
      <c r="X11">
        <f>STDEV(V11:V13)</f>
        <v>5.3985116559241035</v>
      </c>
      <c r="Y11">
        <f t="shared" si="6"/>
        <v>533.67346938781373</v>
      </c>
      <c r="Z11">
        <f>AVERAGE(Y11:Y13)</f>
        <v>401.5756037865188</v>
      </c>
      <c r="AA11">
        <f>STDEV(Y11:Y13)</f>
        <v>138.52646735159468</v>
      </c>
      <c r="AB11">
        <v>6.5652173913043503</v>
      </c>
      <c r="AC11">
        <v>131.304347826087</v>
      </c>
      <c r="AD11">
        <f t="shared" si="7"/>
        <v>10.504347826086811</v>
      </c>
      <c r="AE11">
        <f>AVERAGE(AD11:AD13)</f>
        <v>12.33342309299409</v>
      </c>
      <c r="AF11">
        <f>STDEV(AD11:AD13)</f>
        <v>1.7354290120626725</v>
      </c>
      <c r="AG11">
        <f t="shared" si="8"/>
        <v>262.60869565220293</v>
      </c>
      <c r="AH11">
        <f>AVERAGE(AG11:AG13)</f>
        <v>211.13871635612472</v>
      </c>
      <c r="AI11">
        <f>STDEV(AG11:AG13)</f>
        <v>80.281547442863925</v>
      </c>
    </row>
    <row r="12" spans="1:41" x14ac:dyDescent="0.35">
      <c r="A12" t="s">
        <v>110</v>
      </c>
      <c r="B12" s="9" t="s">
        <v>96</v>
      </c>
      <c r="C12">
        <v>0.99160000000000004</v>
      </c>
      <c r="D12">
        <v>1.0097</v>
      </c>
      <c r="E12">
        <v>1.01</v>
      </c>
      <c r="F12">
        <v>1.0108999999999999</v>
      </c>
      <c r="G12">
        <f t="shared" si="0"/>
        <v>18.100000000000005</v>
      </c>
      <c r="H12">
        <f t="shared" si="1"/>
        <v>0.89999999999990088</v>
      </c>
      <c r="I12">
        <f t="shared" si="2"/>
        <v>95.027624309392806</v>
      </c>
      <c r="L12">
        <v>9.9255108839302277</v>
      </c>
      <c r="M12">
        <f>L12*1</f>
        <v>9.9255108839302277</v>
      </c>
      <c r="N12">
        <f t="shared" si="3"/>
        <v>0.54837076706796828</v>
      </c>
      <c r="Q12">
        <f t="shared" si="4"/>
        <v>11.028345426590356</v>
      </c>
      <c r="T12">
        <v>14.891156462585037</v>
      </c>
      <c r="U12">
        <v>372.27891156462596</v>
      </c>
      <c r="V12">
        <f t="shared" si="5"/>
        <v>20.567895666553916</v>
      </c>
      <c r="Y12">
        <f t="shared" si="6"/>
        <v>413.64323507185219</v>
      </c>
      <c r="AB12">
        <v>11.347826086956523</v>
      </c>
      <c r="AC12">
        <v>226.95652173913047</v>
      </c>
      <c r="AD12">
        <f t="shared" si="7"/>
        <v>12.539034350228199</v>
      </c>
      <c r="AG12">
        <f t="shared" si="8"/>
        <v>252.17391304350608</v>
      </c>
    </row>
    <row r="13" spans="1:41" x14ac:dyDescent="0.35">
      <c r="A13" t="s">
        <v>111</v>
      </c>
      <c r="B13" s="9" t="s">
        <v>96</v>
      </c>
      <c r="C13">
        <v>0.999</v>
      </c>
      <c r="D13">
        <v>1.0108999999999999</v>
      </c>
      <c r="E13">
        <v>1.0098</v>
      </c>
      <c r="F13">
        <v>1.0112000000000001</v>
      </c>
      <c r="G13">
        <f t="shared" si="0"/>
        <v>11.89999999999991</v>
      </c>
      <c r="H13">
        <f t="shared" si="1"/>
        <v>1.4000000000000679</v>
      </c>
      <c r="I13">
        <f t="shared" si="2"/>
        <v>88.235294117646404</v>
      </c>
      <c r="L13">
        <v>10.980249538409893</v>
      </c>
      <c r="M13">
        <v>21.960499076819787</v>
      </c>
      <c r="N13">
        <f t="shared" si="3"/>
        <v>1.8454200904890716</v>
      </c>
      <c r="Q13">
        <f t="shared" si="4"/>
        <v>15.686070769156229</v>
      </c>
      <c r="T13">
        <v>14.414965986394563</v>
      </c>
      <c r="U13">
        <v>360.37414965986409</v>
      </c>
      <c r="V13">
        <f t="shared" si="5"/>
        <v>30.283541988224101</v>
      </c>
      <c r="Y13">
        <f t="shared" si="6"/>
        <v>257.41010689989042</v>
      </c>
      <c r="AB13">
        <v>8.3043478260869605</v>
      </c>
      <c r="AC13">
        <v>166.08695652173921</v>
      </c>
      <c r="AD13">
        <f t="shared" si="7"/>
        <v>13.956887102667267</v>
      </c>
      <c r="AG13">
        <f t="shared" si="8"/>
        <v>118.63354037266511</v>
      </c>
    </row>
    <row r="14" spans="1:41" x14ac:dyDescent="0.35">
      <c r="A14" t="s">
        <v>112</v>
      </c>
      <c r="B14" s="9" t="s">
        <v>96</v>
      </c>
      <c r="C14">
        <v>1.0071000000000001</v>
      </c>
      <c r="D14">
        <v>1.0178</v>
      </c>
      <c r="E14">
        <v>1.0097</v>
      </c>
      <c r="F14">
        <v>1.0111000000000001</v>
      </c>
      <c r="G14">
        <f t="shared" si="0"/>
        <v>10.699999999999932</v>
      </c>
      <c r="H14">
        <f t="shared" si="1"/>
        <v>1.4000000000000679</v>
      </c>
      <c r="I14">
        <f t="shared" si="2"/>
        <v>86.915887850466561</v>
      </c>
      <c r="J14">
        <f>AVERAGE(I14:I16)</f>
        <v>90.474668067670692</v>
      </c>
      <c r="K14">
        <f>STDEV(I14:I16)</f>
        <v>3.0949832012700234</v>
      </c>
      <c r="L14">
        <v>21.533106942989832</v>
      </c>
      <c r="M14">
        <v>107.66553471494916</v>
      </c>
      <c r="N14">
        <f t="shared" si="3"/>
        <v>10.06219950607008</v>
      </c>
      <c r="O14">
        <f>AVERAGE(N14:N16)</f>
        <v>5.190270104793588</v>
      </c>
      <c r="P14">
        <f>STDEV(N14:N16)</f>
        <v>4.2945646016366785</v>
      </c>
      <c r="Q14">
        <f t="shared" si="4"/>
        <v>76.903953367817095</v>
      </c>
      <c r="R14">
        <f>AVERAGE(Q14:Q16)</f>
        <v>49.62417493948044</v>
      </c>
      <c r="S14">
        <f>STDEV(Q14:Q16)</f>
        <v>26.343950433424212</v>
      </c>
      <c r="T14">
        <v>11.22727272727272</v>
      </c>
      <c r="U14">
        <v>112.2727272727272</v>
      </c>
      <c r="V14">
        <f t="shared" si="5"/>
        <v>10.492778249787655</v>
      </c>
      <c r="W14">
        <f>AVERAGE(V14:V16)</f>
        <v>12.62019417522469</v>
      </c>
      <c r="X14">
        <f>STDEV(V14:V16)</f>
        <v>6.9122523719922722</v>
      </c>
      <c r="Y14">
        <f t="shared" si="6"/>
        <v>80.194805194801248</v>
      </c>
      <c r="Z14">
        <f>AVERAGE(Y14:Y16)</f>
        <v>142.56235827665549</v>
      </c>
      <c r="AA14">
        <f>STDEV(Y14:Y16)</f>
        <v>96.240525474610152</v>
      </c>
      <c r="AB14">
        <v>7.652173913043482</v>
      </c>
      <c r="AC14">
        <v>153.04347826086965</v>
      </c>
      <c r="AD14">
        <f t="shared" si="7"/>
        <v>14.303128809427161</v>
      </c>
      <c r="AE14">
        <f>AVERAGE(AD14:AD16)</f>
        <v>16.266230960178266</v>
      </c>
      <c r="AF14">
        <f>STDEV(AD14:AD16)</f>
        <v>2.2857866172130183</v>
      </c>
      <c r="AG14">
        <f t="shared" si="8"/>
        <v>109.31677018633016</v>
      </c>
      <c r="AH14">
        <f>AVERAGE(AG14:AG16)</f>
        <v>185.56496643454628</v>
      </c>
      <c r="AI14">
        <f>STDEV(AG14:AG16)</f>
        <v>71.687079164241055</v>
      </c>
    </row>
    <row r="15" spans="1:41" x14ac:dyDescent="0.35">
      <c r="A15" t="s">
        <v>113</v>
      </c>
      <c r="B15" s="9" t="s">
        <v>96</v>
      </c>
      <c r="C15">
        <v>1.0111000000000001</v>
      </c>
      <c r="D15">
        <v>1.0245</v>
      </c>
      <c r="E15">
        <v>1.0099</v>
      </c>
      <c r="F15">
        <v>1.0108999999999999</v>
      </c>
      <c r="G15">
        <f t="shared" si="0"/>
        <v>13.399999999999856</v>
      </c>
      <c r="H15">
        <f t="shared" si="1"/>
        <v>0.99999999999988987</v>
      </c>
      <c r="I15">
        <f t="shared" si="2"/>
        <v>92.537313432836569</v>
      </c>
      <c r="L15">
        <v>9.5280713446951673</v>
      </c>
      <c r="M15">
        <v>47.640356723475833</v>
      </c>
      <c r="N15">
        <f t="shared" si="3"/>
        <v>3.5552505017519658</v>
      </c>
      <c r="Q15">
        <f t="shared" si="4"/>
        <v>47.640356723481077</v>
      </c>
      <c r="T15">
        <v>9.4090909090909136</v>
      </c>
      <c r="U15">
        <v>94.090909090909136</v>
      </c>
      <c r="V15">
        <f t="shared" si="5"/>
        <v>7.0217096336500111</v>
      </c>
      <c r="Y15">
        <f t="shared" si="6"/>
        <v>94.090909090919496</v>
      </c>
      <c r="AB15">
        <v>12.579710144927533</v>
      </c>
      <c r="AC15">
        <v>251.59420289855066</v>
      </c>
      <c r="AD15">
        <f t="shared" si="7"/>
        <v>18.775686783474132</v>
      </c>
      <c r="AG15">
        <f t="shared" si="8"/>
        <v>251.59420289857837</v>
      </c>
    </row>
    <row r="16" spans="1:41" x14ac:dyDescent="0.35">
      <c r="A16" t="s">
        <v>114</v>
      </c>
      <c r="B16" s="9" t="s">
        <v>96</v>
      </c>
      <c r="C16">
        <v>1.0141</v>
      </c>
      <c r="D16">
        <v>1.0278</v>
      </c>
      <c r="E16">
        <v>1.0099</v>
      </c>
      <c r="F16">
        <v>1.0109999999999999</v>
      </c>
      <c r="G16">
        <f t="shared" si="0"/>
        <v>13.700000000000045</v>
      </c>
      <c r="H16">
        <f t="shared" si="1"/>
        <v>1.0999999999998789</v>
      </c>
      <c r="I16">
        <f t="shared" si="2"/>
        <v>91.970802919708945</v>
      </c>
      <c r="L16">
        <v>13.380518099927265</v>
      </c>
      <c r="M16">
        <v>26.76103619985453</v>
      </c>
      <c r="N16">
        <f t="shared" si="3"/>
        <v>1.9533603065587184</v>
      </c>
      <c r="Q16">
        <f t="shared" si="4"/>
        <v>24.328214727143163</v>
      </c>
      <c r="T16">
        <v>11.149659863945585</v>
      </c>
      <c r="U16">
        <v>278.74149659863963</v>
      </c>
      <c r="V16">
        <f t="shared" si="5"/>
        <v>20.346094642236402</v>
      </c>
      <c r="Y16">
        <f t="shared" si="6"/>
        <v>253.40136054424576</v>
      </c>
      <c r="AB16">
        <v>10.768115942028986</v>
      </c>
      <c r="AC16">
        <v>215.36231884057972</v>
      </c>
      <c r="AD16">
        <f t="shared" si="7"/>
        <v>15.719877287633503</v>
      </c>
      <c r="AG16">
        <f t="shared" si="8"/>
        <v>195.78392621873039</v>
      </c>
    </row>
    <row r="17" spans="1:35" x14ac:dyDescent="0.35">
      <c r="A17" t="s">
        <v>115</v>
      </c>
      <c r="B17" s="9" t="s">
        <v>96</v>
      </c>
      <c r="C17">
        <v>0.98480000000000001</v>
      </c>
      <c r="D17">
        <v>0.99890000000000001</v>
      </c>
      <c r="E17">
        <v>1.0097</v>
      </c>
      <c r="F17">
        <v>1.0107999999999999</v>
      </c>
      <c r="G17">
        <f t="shared" si="0"/>
        <v>14.100000000000001</v>
      </c>
      <c r="H17">
        <f t="shared" si="1"/>
        <v>1.0999999999998789</v>
      </c>
      <c r="I17">
        <f t="shared" si="2"/>
        <v>92.198581560284538</v>
      </c>
      <c r="J17">
        <f>AVERAGE(I17:I19)</f>
        <v>88.659574468085097</v>
      </c>
      <c r="K17">
        <f>STDEV(I17:I19)</f>
        <v>4.9523812632972071</v>
      </c>
      <c r="L17">
        <v>6.5120018619018918</v>
      </c>
      <c r="M17">
        <v>32.560009309509461</v>
      </c>
      <c r="N17">
        <f t="shared" si="3"/>
        <v>2.3092205184049259</v>
      </c>
      <c r="O17">
        <f>AVERAGE(N17:N19)</f>
        <v>7.9491447938790643</v>
      </c>
      <c r="P17">
        <f>STDEV(N17:N19)</f>
        <v>7.2909810108134518</v>
      </c>
      <c r="Q17">
        <f t="shared" si="4"/>
        <v>29.600008463193678</v>
      </c>
      <c r="R17">
        <f>AVERAGE(Q17:Q19)</f>
        <v>60.960482546834932</v>
      </c>
      <c r="S17">
        <f>STDEV(Q17:Q19)</f>
        <v>32.888734966430718</v>
      </c>
      <c r="T17">
        <v>13.73469387755102</v>
      </c>
      <c r="U17">
        <v>343.36734693877548</v>
      </c>
      <c r="V17">
        <f t="shared" si="5"/>
        <v>24.352294109133009</v>
      </c>
      <c r="W17">
        <f>AVERAGE(V17:V19)</f>
        <v>26.777432012994314</v>
      </c>
      <c r="X17">
        <f>STDEV(V17:V19)</f>
        <v>5.7254444736851866</v>
      </c>
      <c r="Y17">
        <f t="shared" si="6"/>
        <v>312.15213358073936</v>
      </c>
      <c r="Z17">
        <f>AVERAGE(Y17:Y19)</f>
        <v>251.3147450122292</v>
      </c>
      <c r="AA17">
        <f>STDEV(Y17:Y19)</f>
        <v>58.281906578524065</v>
      </c>
      <c r="AB17" s="11">
        <v>9.9710144927536248</v>
      </c>
      <c r="AC17" s="11">
        <v>199.4202898550725</v>
      </c>
      <c r="AD17">
        <f t="shared" si="7"/>
        <v>14.143282968444856</v>
      </c>
      <c r="AE17">
        <f>AVERAGE(AD17:AD19)</f>
        <v>11.064720594785348</v>
      </c>
      <c r="AF17">
        <f>STDEV(AD17:AD19)</f>
        <v>4.4837653113933502</v>
      </c>
      <c r="AG17">
        <f t="shared" si="8"/>
        <v>181.29117259554042</v>
      </c>
      <c r="AH17">
        <f>AVERAGE(AG17:AG19)</f>
        <v>107.58102369356051</v>
      </c>
      <c r="AI17">
        <f>STDEV(AG17:AG19)</f>
        <v>64.166146927250111</v>
      </c>
    </row>
    <row r="18" spans="1:35" x14ac:dyDescent="0.35">
      <c r="A18" t="s">
        <v>116</v>
      </c>
      <c r="B18" s="9" t="s">
        <v>96</v>
      </c>
      <c r="C18">
        <v>0.99980000000000002</v>
      </c>
      <c r="D18">
        <v>1.0139</v>
      </c>
      <c r="E18">
        <v>1.0098</v>
      </c>
      <c r="F18">
        <v>1.0111000000000001</v>
      </c>
      <c r="G18">
        <f t="shared" si="0"/>
        <v>14.100000000000001</v>
      </c>
      <c r="H18">
        <f t="shared" si="1"/>
        <v>1.3000000000000789</v>
      </c>
      <c r="I18">
        <f t="shared" si="2"/>
        <v>90.78014184397108</v>
      </c>
      <c r="L18">
        <v>7.5519446223690565</v>
      </c>
      <c r="M18">
        <v>75.519446223690565</v>
      </c>
      <c r="N18">
        <f t="shared" si="3"/>
        <v>5.3559890938787627</v>
      </c>
      <c r="Q18">
        <f t="shared" si="4"/>
        <v>58.09188171052768</v>
      </c>
      <c r="T18">
        <v>12.782312925170077</v>
      </c>
      <c r="U18">
        <v>319.55782312925191</v>
      </c>
      <c r="V18">
        <f t="shared" si="5"/>
        <v>22.663675399237722</v>
      </c>
      <c r="Y18">
        <f t="shared" si="6"/>
        <v>245.81371009940963</v>
      </c>
      <c r="AB18" s="11">
        <v>4.1739130434782616</v>
      </c>
      <c r="AC18" s="11">
        <v>83.478260869565233</v>
      </c>
      <c r="AD18">
        <f t="shared" si="7"/>
        <v>5.9204440333024984</v>
      </c>
      <c r="AG18">
        <f t="shared" si="8"/>
        <v>64.214046822738595</v>
      </c>
    </row>
    <row r="19" spans="1:35" x14ac:dyDescent="0.35">
      <c r="A19" t="s">
        <v>117</v>
      </c>
      <c r="B19" s="9" t="s">
        <v>96</v>
      </c>
      <c r="C19">
        <v>1.0036</v>
      </c>
      <c r="D19">
        <v>1.0136000000000001</v>
      </c>
      <c r="E19">
        <v>1.01</v>
      </c>
      <c r="F19">
        <v>1.0117</v>
      </c>
      <c r="G19">
        <f t="shared" si="0"/>
        <v>10.000000000000009</v>
      </c>
      <c r="H19">
        <f t="shared" si="1"/>
        <v>1.7000000000000348</v>
      </c>
      <c r="I19">
        <f t="shared" si="2"/>
        <v>82.999999999999659</v>
      </c>
      <c r="L19">
        <v>16.182224769353518</v>
      </c>
      <c r="M19">
        <v>161.82224769353519</v>
      </c>
      <c r="N19">
        <f t="shared" si="3"/>
        <v>16.182224769353503</v>
      </c>
      <c r="Q19">
        <f t="shared" si="4"/>
        <v>95.189557466783455</v>
      </c>
      <c r="T19">
        <v>13.326530612244898</v>
      </c>
      <c r="U19">
        <v>333.16326530612247</v>
      </c>
      <c r="V19">
        <f t="shared" si="5"/>
        <v>33.316326530612216</v>
      </c>
      <c r="Y19">
        <f t="shared" si="6"/>
        <v>195.97839135653862</v>
      </c>
      <c r="AB19" s="11">
        <v>6.5652173913043503</v>
      </c>
      <c r="AC19" s="11">
        <v>131.304347826087</v>
      </c>
      <c r="AD19">
        <f t="shared" si="7"/>
        <v>13.130434782608688</v>
      </c>
      <c r="AG19">
        <f t="shared" si="8"/>
        <v>77.237851662402534</v>
      </c>
    </row>
    <row r="20" spans="1:35" x14ac:dyDescent="0.35">
      <c r="AB20" s="11"/>
      <c r="AC20" s="11"/>
      <c r="AD20" s="11"/>
      <c r="AE20" s="11"/>
      <c r="AF20" s="11"/>
      <c r="AG20" s="11"/>
      <c r="AH20" s="11"/>
      <c r="AI20" s="11"/>
    </row>
    <row r="21" spans="1:35" x14ac:dyDescent="0.35">
      <c r="A21" t="s">
        <v>118</v>
      </c>
      <c r="G21" s="9"/>
      <c r="J21">
        <f>AVERAGE(J5,J8,J11,J14)</f>
        <v>87.961878005315839</v>
      </c>
      <c r="K21">
        <f>STDEV(J5,J8,J11,J14)</f>
        <v>6.7824880499561928</v>
      </c>
      <c r="O21">
        <f>AVERAGE(O5,O8,O11,O14,O17)</f>
        <v>4.2566193639016188</v>
      </c>
      <c r="P21">
        <f>STDEV(P5,P8,P11,P14,P17)</f>
        <v>2.7990596417175304</v>
      </c>
      <c r="W21">
        <f>AVERAGE(W5,W8,W11,W14)</f>
        <v>13.485068967142029</v>
      </c>
      <c r="X21">
        <f>STDEV(W5,W8,W11,W14)</f>
        <v>9.2823493285512324</v>
      </c>
      <c r="AE21">
        <f>AVERAGE(AE5,AE8,AE11,AE14)</f>
        <v>15.993723005809994</v>
      </c>
      <c r="AF21">
        <f>STDEV(AE5,AE8,AE11,AE14)</f>
        <v>2.5319076470594171</v>
      </c>
    </row>
    <row r="27" spans="1:35" x14ac:dyDescent="0.35">
      <c r="AB27" s="11"/>
      <c r="AC27" s="11"/>
      <c r="AD27" s="11"/>
      <c r="AE27" s="11"/>
      <c r="AF27" s="11"/>
      <c r="AG27" s="11"/>
      <c r="AH27" s="11"/>
      <c r="AI27" s="11"/>
    </row>
    <row r="28" spans="1:35" x14ac:dyDescent="0.35">
      <c r="AB28" s="11"/>
      <c r="AC28" s="11"/>
      <c r="AD28" s="11"/>
      <c r="AE28" s="11"/>
      <c r="AF28" s="11"/>
      <c r="AG28" s="11"/>
      <c r="AH28" s="11"/>
      <c r="AI28" s="11"/>
    </row>
    <row r="51" spans="1:1" x14ac:dyDescent="0.35">
      <c r="A51" s="11"/>
    </row>
    <row r="52" spans="1:1" x14ac:dyDescent="0.35">
      <c r="A52" s="11"/>
    </row>
    <row r="53" spans="1:1" x14ac:dyDescent="0.35">
      <c r="A53" s="11"/>
    </row>
    <row r="54" spans="1:1" x14ac:dyDescent="0.35">
      <c r="A54" s="11"/>
    </row>
    <row r="55" spans="1:1" x14ac:dyDescent="0.35">
      <c r="A55" s="11"/>
    </row>
    <row r="56" spans="1:1" x14ac:dyDescent="0.35">
      <c r="A56" s="11"/>
    </row>
    <row r="57" spans="1:1" x14ac:dyDescent="0.35">
      <c r="A57" s="11"/>
    </row>
    <row r="58" spans="1:1" x14ac:dyDescent="0.35">
      <c r="A58" s="11"/>
    </row>
    <row r="59" spans="1:1" x14ac:dyDescent="0.35">
      <c r="A59" s="11"/>
    </row>
    <row r="60" spans="1:1" x14ac:dyDescent="0.35">
      <c r="A60" s="11"/>
    </row>
    <row r="61" spans="1:1" x14ac:dyDescent="0.35">
      <c r="A61" s="11"/>
    </row>
    <row r="62" spans="1:1" x14ac:dyDescent="0.35">
      <c r="A62" s="11"/>
    </row>
    <row r="63" spans="1:1" x14ac:dyDescent="0.35">
      <c r="A63" s="11"/>
    </row>
    <row r="64" spans="1:1" x14ac:dyDescent="0.35">
      <c r="A64" s="11"/>
    </row>
    <row r="65" spans="1:35" x14ac:dyDescent="0.35">
      <c r="A65" s="11"/>
    </row>
    <row r="66" spans="1:35" x14ac:dyDescent="0.35">
      <c r="A66" s="11"/>
    </row>
    <row r="67" spans="1:35" x14ac:dyDescent="0.35">
      <c r="A67" s="11"/>
    </row>
    <row r="68" spans="1:35" x14ac:dyDescent="0.35">
      <c r="A68" s="11"/>
    </row>
    <row r="69" spans="1:35" x14ac:dyDescent="0.35">
      <c r="A69" s="11"/>
    </row>
    <row r="71" spans="1:35" x14ac:dyDescent="0.35">
      <c r="A71" t="s">
        <v>67</v>
      </c>
      <c r="C71">
        <v>1.0179</v>
      </c>
      <c r="D71">
        <v>1.0271999999999999</v>
      </c>
      <c r="F71">
        <v>1.0206</v>
      </c>
      <c r="G71">
        <f t="shared" ref="G71:G73" si="9">(D71-C71)*1000</f>
        <v>9.2999999999998639</v>
      </c>
      <c r="H71">
        <f t="shared" ref="H71:H73" si="10">(F71-C71)*1000</f>
        <v>2.6999999999999247</v>
      </c>
      <c r="I71">
        <f t="shared" ref="I71:I73" si="11">((G71-H71)/G71)*100</f>
        <v>70.967741935484256</v>
      </c>
      <c r="J71">
        <f>AVERAGE(I71:I73)</f>
        <v>71.349103072957689</v>
      </c>
      <c r="K71">
        <f>STDEV(I71:I73)</f>
        <v>1.5125862218208497</v>
      </c>
      <c r="L71">
        <v>7.3060706271406639</v>
      </c>
      <c r="M71">
        <f>L71</f>
        <v>7.3060706271406639</v>
      </c>
      <c r="N71">
        <f t="shared" ref="N71:N73" si="12">M71/G71</f>
        <v>0.7855989921656743</v>
      </c>
      <c r="Q71">
        <f t="shared" ref="Q71:Q73" si="13">M71/H71</f>
        <v>2.7059520841262472</v>
      </c>
      <c r="T71">
        <v>176.66666666666663</v>
      </c>
      <c r="U71">
        <f>T71</f>
        <v>176.66666666666663</v>
      </c>
      <c r="V71">
        <f t="shared" ref="V71:V73" si="14">U71/G71</f>
        <v>18.996415770609595</v>
      </c>
      <c r="W71">
        <f>AVERAGE(V71:V73)</f>
        <v>17.773481660418643</v>
      </c>
      <c r="X71">
        <f>STDEV(V71:V73)</f>
        <v>3.7514837090292974</v>
      </c>
      <c r="Y71">
        <f t="shared" ref="Y71:Y73" si="15">U71/H71</f>
        <v>65.432098765433906</v>
      </c>
      <c r="Z71">
        <f>AVERAGE(Y71:Y73)</f>
        <v>62.558724566790524</v>
      </c>
      <c r="AA71">
        <f>STDEV(Y71:Y73)</f>
        <v>16.009972476855683</v>
      </c>
      <c r="AB71">
        <v>23.426356589147289</v>
      </c>
      <c r="AC71">
        <f>AB71*10</f>
        <v>234.26356589147289</v>
      </c>
      <c r="AD71">
        <f t="shared" ref="AD71:AD73" si="16">AC71/G71</f>
        <v>25.189630741018959</v>
      </c>
      <c r="AE71">
        <f>AVERAGE(AD71:AD73)</f>
        <v>26.291860937465135</v>
      </c>
      <c r="AF71">
        <f>STDEV(AD71:AD73)</f>
        <v>5.2496732429785862</v>
      </c>
      <c r="AG71">
        <f t="shared" ref="AG71:AG73" si="17">AC71/H71</f>
        <v>86.764283663510895</v>
      </c>
      <c r="AH71">
        <f>AVERAGE(AG71:AG73)</f>
        <v>91.340537045602005</v>
      </c>
      <c r="AI71">
        <f>STDEV(AG71:AG73)</f>
        <v>13.860769263720115</v>
      </c>
    </row>
    <row r="72" spans="1:35" x14ac:dyDescent="0.35">
      <c r="A72" t="s">
        <v>68</v>
      </c>
      <c r="C72">
        <v>1.0223</v>
      </c>
      <c r="D72">
        <v>1.0286</v>
      </c>
      <c r="F72">
        <v>1.024</v>
      </c>
      <c r="G72">
        <f t="shared" si="9"/>
        <v>6.2999999999999723</v>
      </c>
      <c r="H72">
        <f t="shared" si="10"/>
        <v>1.7000000000000348</v>
      </c>
      <c r="I72">
        <f t="shared" si="11"/>
        <v>73.015873015872344</v>
      </c>
      <c r="L72">
        <v>5.5136215109641347</v>
      </c>
      <c r="M72">
        <f>L72</f>
        <v>5.5136215109641347</v>
      </c>
      <c r="N72">
        <f t="shared" si="12"/>
        <v>0.87517801761335856</v>
      </c>
      <c r="Q72">
        <f t="shared" si="13"/>
        <v>3.2433067711553067</v>
      </c>
      <c r="T72">
        <v>130.79365079365078</v>
      </c>
      <c r="U72">
        <f>T72</f>
        <v>130.79365079365078</v>
      </c>
      <c r="V72">
        <f t="shared" si="14"/>
        <v>20.760896951373233</v>
      </c>
      <c r="Y72">
        <f t="shared" si="15"/>
        <v>76.937441643322416</v>
      </c>
      <c r="AB72">
        <v>13.65891472868217</v>
      </c>
      <c r="AC72">
        <f>AB72*10</f>
        <v>136.58914728682169</v>
      </c>
      <c r="AD72">
        <f t="shared" si="16"/>
        <v>21.680817029654332</v>
      </c>
      <c r="AG72">
        <f t="shared" si="17"/>
        <v>80.346557227540529</v>
      </c>
    </row>
    <row r="73" spans="1:35" x14ac:dyDescent="0.35">
      <c r="A73" t="s">
        <v>69</v>
      </c>
      <c r="C73">
        <v>1.014</v>
      </c>
      <c r="D73">
        <v>1.0297000000000001</v>
      </c>
      <c r="F73">
        <v>1.0186999999999999</v>
      </c>
      <c r="G73">
        <f t="shared" si="9"/>
        <v>15.700000000000047</v>
      </c>
      <c r="H73">
        <f t="shared" si="10"/>
        <v>4.6999999999999265</v>
      </c>
      <c r="I73">
        <f t="shared" si="11"/>
        <v>70.063694267516482</v>
      </c>
      <c r="L73">
        <v>14.817389079170113</v>
      </c>
      <c r="M73">
        <f>L73</f>
        <v>14.817389079170113</v>
      </c>
      <c r="N73">
        <f t="shared" si="12"/>
        <v>0.94378274389618266</v>
      </c>
      <c r="Q73">
        <f t="shared" si="13"/>
        <v>3.1526359742915626</v>
      </c>
      <c r="T73">
        <v>212.94117647058823</v>
      </c>
      <c r="U73">
        <f>T73</f>
        <v>212.94117647058823</v>
      </c>
      <c r="V73">
        <f t="shared" si="14"/>
        <v>13.563132259273095</v>
      </c>
      <c r="Y73">
        <f t="shared" si="15"/>
        <v>45.306633291615228</v>
      </c>
      <c r="AB73">
        <v>50.248062015503876</v>
      </c>
      <c r="AC73">
        <f>AB73*10</f>
        <v>502.48062015503876</v>
      </c>
      <c r="AD73">
        <f t="shared" si="16"/>
        <v>32.00513504172212</v>
      </c>
      <c r="AG73">
        <f t="shared" si="17"/>
        <v>106.91077024575461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Cohen</dc:creator>
  <cp:lastModifiedBy>Ben C</cp:lastModifiedBy>
  <dcterms:created xsi:type="dcterms:W3CDTF">2014-11-08T18:36:54Z</dcterms:created>
  <dcterms:modified xsi:type="dcterms:W3CDTF">2018-02-02T20:56:04Z</dcterms:modified>
</cp:coreProperties>
</file>