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827"/>
  <workbookPr/>
  <mc:AlternateContent xmlns:mc="http://schemas.openxmlformats.org/markup-compatibility/2006">
    <mc:Choice Requires="x15">
      <x15ac:absPath xmlns:x15ac="http://schemas.microsoft.com/office/spreadsheetml/2010/11/ac" url="C:\Users\bency\Documents\Bonnasar Work\Human Co-Implant\Co-Implant Manuscript\PLOS ONE Manuscript\Supporting Data Files\"/>
    </mc:Choice>
  </mc:AlternateContent>
  <bookViews>
    <workbookView xWindow="0" yWindow="0" windowWidth="19200" windowHeight="6950" firstSheet="1" activeTab="1" xr2:uid="{00000000-000D-0000-FFFF-FFFF00000000}"/>
  </bookViews>
  <sheets>
    <sheet name="Sheet1" sheetId="1" r:id="rId1"/>
    <sheet name="Sheet2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2" l="1"/>
  <c r="F16" i="2"/>
  <c r="F8" i="2"/>
  <c r="F9" i="2"/>
  <c r="F10" i="2"/>
  <c r="F11" i="2"/>
  <c r="F12" i="2"/>
  <c r="F13" i="2"/>
  <c r="F14" i="2"/>
  <c r="F7" i="2"/>
  <c r="P19" i="2" l="1"/>
  <c r="S17" i="2" l="1"/>
  <c r="S16" i="2"/>
  <c r="O17" i="2"/>
  <c r="O16" i="2"/>
  <c r="L17" i="2"/>
  <c r="L16" i="2"/>
  <c r="I17" i="2"/>
  <c r="I16" i="2"/>
  <c r="S6" i="2"/>
  <c r="S7" i="2"/>
  <c r="S8" i="2"/>
  <c r="S9" i="2"/>
  <c r="S10" i="2"/>
  <c r="S11" i="2"/>
  <c r="S12" i="2"/>
  <c r="S13" i="2"/>
  <c r="S14" i="2"/>
  <c r="S5" i="2"/>
  <c r="P17" i="2"/>
  <c r="P16" i="2"/>
  <c r="M17" i="2"/>
  <c r="M16" i="2"/>
  <c r="J17" i="2"/>
  <c r="J16" i="2"/>
  <c r="E16" i="2"/>
  <c r="E17" i="2"/>
  <c r="D17" i="2"/>
  <c r="B17" i="2"/>
  <c r="D16" i="2"/>
  <c r="B16" i="2"/>
  <c r="F36" i="1" l="1"/>
  <c r="F27" i="1"/>
  <c r="F19" i="1"/>
  <c r="F18" i="1"/>
  <c r="F17" i="1"/>
  <c r="F14" i="1"/>
  <c r="F13" i="1"/>
  <c r="F12" i="1"/>
  <c r="F11" i="1"/>
  <c r="F5" i="1"/>
  <c r="L36" i="1" l="1"/>
  <c r="E37" i="1"/>
  <c r="E36" i="1"/>
  <c r="D36" i="1"/>
  <c r="D33" i="1" l="1"/>
  <c r="D32" i="1"/>
  <c r="D31" i="1" l="1"/>
  <c r="D29" i="1"/>
  <c r="D28" i="1"/>
  <c r="D27" i="1"/>
  <c r="D26" i="1"/>
  <c r="D25" i="1"/>
  <c r="D24" i="1"/>
  <c r="D23" i="1"/>
  <c r="D22" i="1"/>
  <c r="D19" i="1"/>
  <c r="D18" i="1"/>
  <c r="D17" i="1"/>
  <c r="L13" i="1"/>
</calcChain>
</file>

<file path=xl/sharedStrings.xml><?xml version="1.0" encoding="utf-8"?>
<sst xmlns="http://schemas.openxmlformats.org/spreadsheetml/2006/main" count="133" uniqueCount="49">
  <si>
    <t>Human AuC Log</t>
  </si>
  <si>
    <t>Date</t>
  </si>
  <si>
    <t>Age</t>
  </si>
  <si>
    <t>Sex</t>
  </si>
  <si>
    <t>P0 (x10^6)</t>
  </si>
  <si>
    <t>P1</t>
  </si>
  <si>
    <t>P2</t>
  </si>
  <si>
    <t>P3</t>
  </si>
  <si>
    <t>Used For</t>
  </si>
  <si>
    <t>F</t>
  </si>
  <si>
    <t>P1 Date</t>
  </si>
  <si>
    <t>P2 Date</t>
  </si>
  <si>
    <t>P3 Date</t>
  </si>
  <si>
    <t>NA</t>
  </si>
  <si>
    <t>AuC Sheet Gel</t>
  </si>
  <si>
    <t>Did not take sufficient notes</t>
  </si>
  <si>
    <t>Notes</t>
  </si>
  <si>
    <t>M</t>
  </si>
  <si>
    <t>Co-Implant Gels</t>
  </si>
  <si>
    <t>Almost no cells after digestion</t>
  </si>
  <si>
    <t>Tissue Mass</t>
  </si>
  <si>
    <t>Co-Culture Gels</t>
  </si>
  <si>
    <t>Cultrured Up to 3 weeks</t>
  </si>
  <si>
    <t>Not Digested</t>
  </si>
  <si>
    <t>Co-Implant Ear</t>
  </si>
  <si>
    <t>Froze Cells, MSCs did not look good</t>
  </si>
  <si>
    <t>Made sheet gel, cultured</t>
  </si>
  <si>
    <t>Not digested, sent on a Saturday so no pickup</t>
  </si>
  <si>
    <t>Low cell density Co-Implant discs</t>
  </si>
  <si>
    <t>High MSC ratio co-implant discs</t>
  </si>
  <si>
    <t>High MSC ratio co-implant discs, INFECTED</t>
  </si>
  <si>
    <t>Frozen after P1</t>
  </si>
  <si>
    <t>Made High AuC ear</t>
  </si>
  <si>
    <t>High MSC Ear</t>
  </si>
  <si>
    <t>All cells infected</t>
  </si>
  <si>
    <t>Too small, didn't digest</t>
  </si>
  <si>
    <t>Cells infected 9/14/16</t>
  </si>
  <si>
    <t>MSCs died (overconfluent), transition to Passaging study</t>
  </si>
  <si>
    <t>hAuC discs for cage study</t>
  </si>
  <si>
    <t>Plating Density (cells/cm^2)x10^3</t>
  </si>
  <si>
    <t>Average</t>
  </si>
  <si>
    <t>Std Dev</t>
  </si>
  <si>
    <t>P0 Days</t>
  </si>
  <si>
    <t>P1 Days</t>
  </si>
  <si>
    <t>P2 Days</t>
  </si>
  <si>
    <t>Total Days</t>
  </si>
  <si>
    <t>Tissue Cell Density (Million cells/g)</t>
  </si>
  <si>
    <t>Human AuC Expansion Data Log</t>
  </si>
  <si>
    <t>PLOS ONE Data Availability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</si>
</sst>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14" fontId="0" fillId="0" borderId="0" xfId="0" applyNumberFormat="1"/>
    <xf numFmtId="0" fontId="2" fillId="0" borderId="0" xfId="0" applyFont="1"/>
    <xf numFmtId="0" fontId="3" fillId="0" borderId="0" xfId="0" applyFont="1"/>
    <xf numFmtId="14" fontId="3" fillId="0" borderId="0" xfId="0" applyNumberFormat="1" applyFont="1"/>
    <xf numFmtId="0" fontId="3" fillId="0" borderId="0" xfId="0" applyNumberFormat="1" applyFont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7"/>
  <sheetViews>
    <sheetView workbookViewId="0">
      <selection activeCell="A27" activeCellId="4" sqref="A5:M5 A7:M7 A11:M14 A17:M19 A27:M27"/>
    </sheetView>
  </sheetViews>
  <sheetFormatPr defaultRowHeight="14.5" x14ac:dyDescent="0.35"/>
  <cols>
    <col min="1" max="1" width="10.453125" bestFit="1" customWidth="1"/>
    <col min="4" max="4" width="10.81640625" bestFit="1" customWidth="1"/>
    <col min="5" max="5" width="10.7265625" customWidth="1"/>
    <col min="6" max="6" width="14.90625" customWidth="1"/>
    <col min="7" max="7" width="10.453125" bestFit="1" customWidth="1"/>
    <col min="9" max="9" width="10.453125" bestFit="1" customWidth="1"/>
    <col min="11" max="11" width="10.453125" bestFit="1" customWidth="1"/>
    <col min="13" max="13" width="12.453125" bestFit="1" customWidth="1"/>
  </cols>
  <sheetData>
    <row r="1" spans="1:14" x14ac:dyDescent="0.35">
      <c r="A1" s="1" t="s">
        <v>0</v>
      </c>
    </row>
    <row r="3" spans="1:14" x14ac:dyDescent="0.35">
      <c r="A3" t="s">
        <v>1</v>
      </c>
      <c r="B3" t="s">
        <v>2</v>
      </c>
      <c r="C3" t="s">
        <v>3</v>
      </c>
      <c r="D3" t="s">
        <v>20</v>
      </c>
      <c r="E3" t="s">
        <v>4</v>
      </c>
      <c r="F3" t="s">
        <v>39</v>
      </c>
      <c r="G3" t="s">
        <v>10</v>
      </c>
      <c r="H3" t="s">
        <v>5</v>
      </c>
      <c r="I3" t="s">
        <v>11</v>
      </c>
      <c r="J3" t="s">
        <v>6</v>
      </c>
      <c r="K3" t="s">
        <v>12</v>
      </c>
      <c r="L3" t="s">
        <v>7</v>
      </c>
      <c r="M3" t="s">
        <v>8</v>
      </c>
      <c r="N3" t="s">
        <v>16</v>
      </c>
    </row>
    <row r="4" spans="1:14" x14ac:dyDescent="0.35">
      <c r="A4" s="2">
        <v>41766</v>
      </c>
      <c r="B4">
        <v>32</v>
      </c>
      <c r="C4" t="s">
        <v>9</v>
      </c>
      <c r="D4" t="s">
        <v>13</v>
      </c>
      <c r="E4">
        <v>5.0999999999999996</v>
      </c>
      <c r="G4" s="2">
        <v>41778</v>
      </c>
      <c r="H4" t="s">
        <v>13</v>
      </c>
      <c r="I4" s="2">
        <v>41780</v>
      </c>
      <c r="J4">
        <v>8.0299999999999994</v>
      </c>
      <c r="K4" s="2">
        <v>41787</v>
      </c>
      <c r="L4">
        <v>24.08</v>
      </c>
      <c r="M4" t="s">
        <v>14</v>
      </c>
      <c r="N4" t="s">
        <v>15</v>
      </c>
    </row>
    <row r="5" spans="1:14" x14ac:dyDescent="0.35">
      <c r="A5" s="2">
        <v>41859</v>
      </c>
      <c r="B5">
        <v>10</v>
      </c>
      <c r="C5" t="s">
        <v>17</v>
      </c>
      <c r="D5" t="s">
        <v>13</v>
      </c>
      <c r="E5">
        <v>7.28</v>
      </c>
      <c r="F5">
        <f>E5/(4*150)*1000</f>
        <v>12.133333333333335</v>
      </c>
      <c r="G5" s="2">
        <v>41869</v>
      </c>
      <c r="H5">
        <v>8.25</v>
      </c>
      <c r="I5" s="2">
        <v>41875</v>
      </c>
      <c r="J5">
        <v>24.75</v>
      </c>
      <c r="K5" s="2">
        <v>41884</v>
      </c>
      <c r="L5">
        <v>103.1</v>
      </c>
      <c r="M5" t="s">
        <v>18</v>
      </c>
    </row>
    <row r="6" spans="1:14" x14ac:dyDescent="0.35">
      <c r="A6" s="2">
        <v>41948</v>
      </c>
      <c r="B6">
        <v>35</v>
      </c>
      <c r="C6" t="s">
        <v>17</v>
      </c>
      <c r="D6" t="s">
        <v>13</v>
      </c>
      <c r="E6" t="s">
        <v>13</v>
      </c>
      <c r="N6" t="s">
        <v>19</v>
      </c>
    </row>
    <row r="7" spans="1:14" x14ac:dyDescent="0.35">
      <c r="A7" s="2">
        <v>42069</v>
      </c>
      <c r="B7">
        <v>29</v>
      </c>
      <c r="C7" t="s">
        <v>9</v>
      </c>
      <c r="D7" t="s">
        <v>13</v>
      </c>
      <c r="E7">
        <v>5.0999999999999996</v>
      </c>
      <c r="G7" s="2">
        <v>42079</v>
      </c>
      <c r="H7">
        <v>7.8</v>
      </c>
      <c r="I7" s="2">
        <v>42082</v>
      </c>
      <c r="J7">
        <v>19.2</v>
      </c>
      <c r="K7" s="2">
        <v>42088</v>
      </c>
      <c r="L7">
        <v>63.7</v>
      </c>
      <c r="M7" t="s">
        <v>21</v>
      </c>
      <c r="N7" t="s">
        <v>22</v>
      </c>
    </row>
    <row r="8" spans="1:14" x14ac:dyDescent="0.35">
      <c r="A8" s="2">
        <v>42082</v>
      </c>
      <c r="B8">
        <v>64</v>
      </c>
      <c r="C8" t="s">
        <v>17</v>
      </c>
      <c r="D8" t="s">
        <v>13</v>
      </c>
      <c r="E8">
        <v>5.18</v>
      </c>
    </row>
    <row r="9" spans="1:14" x14ac:dyDescent="0.35">
      <c r="A9" s="2">
        <v>42118</v>
      </c>
      <c r="B9">
        <v>33</v>
      </c>
      <c r="C9" t="s">
        <v>17</v>
      </c>
      <c r="E9" t="s">
        <v>23</v>
      </c>
    </row>
    <row r="10" spans="1:14" x14ac:dyDescent="0.35">
      <c r="A10" s="2">
        <v>42159</v>
      </c>
      <c r="B10">
        <v>39</v>
      </c>
      <c r="C10" t="s">
        <v>9</v>
      </c>
      <c r="D10" t="s">
        <v>13</v>
      </c>
      <c r="E10">
        <v>1.1000000000000001</v>
      </c>
      <c r="N10" t="s">
        <v>19</v>
      </c>
    </row>
    <row r="11" spans="1:14" x14ac:dyDescent="0.35">
      <c r="A11" s="2">
        <v>42186</v>
      </c>
      <c r="B11">
        <v>38</v>
      </c>
      <c r="C11" t="s">
        <v>9</v>
      </c>
      <c r="D11">
        <v>0.78659999999999997</v>
      </c>
      <c r="E11">
        <v>9.5</v>
      </c>
      <c r="F11">
        <f>E11/(5*150)*1000</f>
        <v>12.666666666666666</v>
      </c>
      <c r="G11" s="2">
        <v>42198</v>
      </c>
      <c r="H11">
        <v>11.85</v>
      </c>
      <c r="I11" s="2">
        <v>42205</v>
      </c>
      <c r="J11">
        <v>30</v>
      </c>
      <c r="K11" s="2">
        <v>42212</v>
      </c>
      <c r="L11">
        <v>96.8</v>
      </c>
      <c r="M11" t="s">
        <v>18</v>
      </c>
    </row>
    <row r="12" spans="1:14" x14ac:dyDescent="0.35">
      <c r="A12" s="2">
        <v>42202</v>
      </c>
      <c r="B12">
        <v>14</v>
      </c>
      <c r="C12" t="s">
        <v>17</v>
      </c>
      <c r="D12">
        <v>1.0436000000000001</v>
      </c>
      <c r="E12">
        <v>5.85</v>
      </c>
      <c r="F12">
        <f>E12/(5*150)*1000</f>
        <v>7.8</v>
      </c>
      <c r="G12" s="2">
        <v>42213</v>
      </c>
      <c r="H12">
        <v>24.75</v>
      </c>
      <c r="I12" s="2">
        <v>42220</v>
      </c>
      <c r="J12">
        <v>42.6</v>
      </c>
      <c r="K12" s="2">
        <v>42227</v>
      </c>
      <c r="L12">
        <v>72.7</v>
      </c>
      <c r="M12" t="s">
        <v>18</v>
      </c>
    </row>
    <row r="13" spans="1:14" x14ac:dyDescent="0.35">
      <c r="A13" s="2">
        <v>42272</v>
      </c>
      <c r="B13">
        <v>49</v>
      </c>
      <c r="C13" t="s">
        <v>9</v>
      </c>
      <c r="D13">
        <v>1.4189000000000001</v>
      </c>
      <c r="E13">
        <v>7.43</v>
      </c>
      <c r="F13">
        <f>E13/(4*150)*1000</f>
        <v>12.383333333333333</v>
      </c>
      <c r="G13" s="2">
        <v>42289</v>
      </c>
      <c r="H13" t="s">
        <v>13</v>
      </c>
      <c r="I13" s="2">
        <v>42296</v>
      </c>
      <c r="J13">
        <v>22</v>
      </c>
      <c r="K13" s="2">
        <v>42304</v>
      </c>
      <c r="L13">
        <f>42.9+75.35</f>
        <v>118.25</v>
      </c>
      <c r="M13" t="s">
        <v>24</v>
      </c>
    </row>
    <row r="14" spans="1:14" x14ac:dyDescent="0.35">
      <c r="A14" s="2">
        <v>42285</v>
      </c>
      <c r="B14">
        <v>33</v>
      </c>
      <c r="C14" t="s">
        <v>9</v>
      </c>
      <c r="D14">
        <v>0.57040000000000002</v>
      </c>
      <c r="E14">
        <v>5.93</v>
      </c>
      <c r="F14">
        <f>E14/(4*150)*1000</f>
        <v>9.8833333333333329</v>
      </c>
      <c r="G14" s="2">
        <v>42299</v>
      </c>
      <c r="H14">
        <v>9.75</v>
      </c>
      <c r="I14" s="2">
        <v>42306</v>
      </c>
      <c r="J14">
        <v>23.8</v>
      </c>
      <c r="K14" s="2">
        <v>42317</v>
      </c>
      <c r="L14">
        <v>96.8</v>
      </c>
      <c r="M14" t="s">
        <v>24</v>
      </c>
    </row>
    <row r="15" spans="1:14" x14ac:dyDescent="0.35">
      <c r="A15" s="2">
        <v>42290</v>
      </c>
      <c r="B15">
        <v>33</v>
      </c>
      <c r="C15" t="s">
        <v>17</v>
      </c>
      <c r="D15">
        <v>1.3944000000000001</v>
      </c>
      <c r="E15">
        <v>12.53</v>
      </c>
      <c r="G15" s="2">
        <v>42303</v>
      </c>
      <c r="H15">
        <v>17.5</v>
      </c>
      <c r="I15" s="2">
        <v>42310</v>
      </c>
      <c r="J15">
        <v>22.05</v>
      </c>
      <c r="K15" s="2">
        <v>42320</v>
      </c>
      <c r="L15">
        <v>75.900000000000006</v>
      </c>
      <c r="M15" t="s">
        <v>25</v>
      </c>
    </row>
    <row r="16" spans="1:14" x14ac:dyDescent="0.35">
      <c r="A16" s="2">
        <v>42312</v>
      </c>
      <c r="B16">
        <v>73</v>
      </c>
      <c r="C16" t="s">
        <v>9</v>
      </c>
      <c r="D16">
        <v>0.9919</v>
      </c>
      <c r="E16">
        <v>5.25</v>
      </c>
      <c r="G16" s="2">
        <v>42324</v>
      </c>
      <c r="H16">
        <v>9.0749999999999993</v>
      </c>
      <c r="I16" s="2">
        <v>42331</v>
      </c>
      <c r="J16">
        <v>13.48</v>
      </c>
      <c r="K16" s="2">
        <v>42339</v>
      </c>
      <c r="L16">
        <v>47.6</v>
      </c>
      <c r="M16" t="s">
        <v>26</v>
      </c>
    </row>
    <row r="17" spans="1:13" x14ac:dyDescent="0.35">
      <c r="A17" s="2">
        <v>42359</v>
      </c>
      <c r="B17">
        <v>39</v>
      </c>
      <c r="C17" t="s">
        <v>9</v>
      </c>
      <c r="D17">
        <f>13.8379-12.8526</f>
        <v>0.98529999999999873</v>
      </c>
      <c r="E17">
        <v>7.58</v>
      </c>
      <c r="F17">
        <f>E17/(5*150)*1000</f>
        <v>10.106666666666667</v>
      </c>
      <c r="G17" s="2">
        <v>42368</v>
      </c>
      <c r="H17">
        <v>12.3</v>
      </c>
      <c r="I17" s="2">
        <v>42380</v>
      </c>
      <c r="J17">
        <v>96</v>
      </c>
      <c r="K17" s="2">
        <v>42388</v>
      </c>
      <c r="L17">
        <v>170</v>
      </c>
      <c r="M17" t="s">
        <v>24</v>
      </c>
    </row>
    <row r="18" spans="1:13" x14ac:dyDescent="0.35">
      <c r="A18" s="2">
        <v>42359</v>
      </c>
      <c r="B18">
        <v>42</v>
      </c>
      <c r="C18" t="s">
        <v>9</v>
      </c>
      <c r="D18">
        <f>13.6322-12.9193</f>
        <v>0.71289999999999942</v>
      </c>
      <c r="E18">
        <v>5.93</v>
      </c>
      <c r="F18">
        <f>E18/(4*150)*1000</f>
        <v>9.8833333333333329</v>
      </c>
      <c r="G18" s="2">
        <v>42368</v>
      </c>
      <c r="H18">
        <v>6.9</v>
      </c>
      <c r="I18" s="2">
        <v>42381</v>
      </c>
      <c r="J18">
        <v>89</v>
      </c>
      <c r="K18" s="2">
        <v>42389</v>
      </c>
      <c r="L18">
        <v>155.69999999999999</v>
      </c>
      <c r="M18" t="s">
        <v>24</v>
      </c>
    </row>
    <row r="19" spans="1:13" x14ac:dyDescent="0.35">
      <c r="A19" s="2">
        <v>42361</v>
      </c>
      <c r="B19">
        <v>29</v>
      </c>
      <c r="C19" t="s">
        <v>17</v>
      </c>
      <c r="D19">
        <f>13.3692-12.8336</f>
        <v>0.53559999999999874</v>
      </c>
      <c r="E19">
        <v>4.3499999999999996</v>
      </c>
      <c r="F19">
        <f>E19/(4*150)*1000</f>
        <v>7.2499999999999991</v>
      </c>
      <c r="G19" s="2">
        <v>42375</v>
      </c>
      <c r="H19">
        <v>22.65</v>
      </c>
      <c r="I19" s="2">
        <v>42382</v>
      </c>
      <c r="J19">
        <v>43.5</v>
      </c>
      <c r="K19" s="2">
        <v>42394</v>
      </c>
      <c r="L19">
        <v>119.4</v>
      </c>
      <c r="M19" t="s">
        <v>24</v>
      </c>
    </row>
    <row r="20" spans="1:13" x14ac:dyDescent="0.35">
      <c r="A20" s="2">
        <v>42036</v>
      </c>
      <c r="B20">
        <v>49</v>
      </c>
      <c r="C20" t="s">
        <v>9</v>
      </c>
      <c r="D20" t="s">
        <v>13</v>
      </c>
      <c r="E20" t="s">
        <v>27</v>
      </c>
    </row>
    <row r="21" spans="1:13" x14ac:dyDescent="0.35">
      <c r="A21" s="2">
        <v>42046</v>
      </c>
      <c r="B21">
        <v>32</v>
      </c>
      <c r="C21" t="s">
        <v>17</v>
      </c>
      <c r="D21">
        <v>0.44700000000000001</v>
      </c>
      <c r="E21">
        <v>6.38</v>
      </c>
      <c r="G21" s="2">
        <v>42425</v>
      </c>
      <c r="H21">
        <v>16.25</v>
      </c>
      <c r="I21" s="2">
        <v>42436</v>
      </c>
      <c r="J21">
        <v>34.75</v>
      </c>
      <c r="K21" s="2">
        <v>42445</v>
      </c>
      <c r="L21">
        <v>112.8</v>
      </c>
      <c r="M21" t="s">
        <v>28</v>
      </c>
    </row>
    <row r="22" spans="1:13" x14ac:dyDescent="0.35">
      <c r="A22" s="2">
        <v>42430</v>
      </c>
      <c r="B22">
        <v>36</v>
      </c>
      <c r="C22" t="s">
        <v>17</v>
      </c>
      <c r="D22">
        <f>13.1929-12.903</f>
        <v>0.28989999999999938</v>
      </c>
      <c r="E22">
        <v>1.65</v>
      </c>
      <c r="G22" s="2">
        <v>42443</v>
      </c>
      <c r="H22">
        <v>11.38</v>
      </c>
      <c r="I22" s="2">
        <v>42451</v>
      </c>
      <c r="J22">
        <v>35.5</v>
      </c>
      <c r="K22" s="2">
        <v>42461</v>
      </c>
      <c r="L22">
        <v>103.5</v>
      </c>
      <c r="M22" t="s">
        <v>30</v>
      </c>
    </row>
    <row r="23" spans="1:13" x14ac:dyDescent="0.35">
      <c r="A23" s="2">
        <v>42455</v>
      </c>
      <c r="B23">
        <v>15</v>
      </c>
      <c r="C23" t="s">
        <v>9</v>
      </c>
      <c r="D23">
        <f>13.3668-12.8443</f>
        <v>0.52249999999999908</v>
      </c>
      <c r="E23">
        <v>4.28</v>
      </c>
      <c r="G23" s="2">
        <v>42465</v>
      </c>
      <c r="H23">
        <v>22.3</v>
      </c>
      <c r="I23" s="2">
        <v>42472</v>
      </c>
      <c r="J23">
        <v>54</v>
      </c>
      <c r="K23" s="2">
        <v>42480</v>
      </c>
      <c r="L23">
        <v>171.1</v>
      </c>
      <c r="M23" t="s">
        <v>29</v>
      </c>
    </row>
    <row r="24" spans="1:13" x14ac:dyDescent="0.35">
      <c r="A24" s="2">
        <v>42474</v>
      </c>
      <c r="B24">
        <v>49</v>
      </c>
      <c r="C24" t="s">
        <v>9</v>
      </c>
      <c r="D24">
        <f>13.3765-12.8172</f>
        <v>0.55930000000000035</v>
      </c>
      <c r="E24">
        <v>7.65</v>
      </c>
      <c r="G24" s="2">
        <v>42486</v>
      </c>
      <c r="H24">
        <v>10.67</v>
      </c>
      <c r="I24" s="2">
        <v>42492</v>
      </c>
      <c r="J24">
        <v>24.4</v>
      </c>
      <c r="K24" s="2">
        <v>42500</v>
      </c>
      <c r="L24">
        <v>127.6</v>
      </c>
      <c r="M24" t="s">
        <v>32</v>
      </c>
    </row>
    <row r="25" spans="1:13" x14ac:dyDescent="0.35">
      <c r="A25" s="2">
        <v>42478</v>
      </c>
      <c r="B25">
        <v>31</v>
      </c>
      <c r="C25" t="s">
        <v>9</v>
      </c>
      <c r="D25">
        <f>13.1744-12.8469</f>
        <v>0.32750000000000057</v>
      </c>
      <c r="E25">
        <v>1.5</v>
      </c>
      <c r="G25" s="2">
        <v>42488</v>
      </c>
      <c r="H25">
        <v>7.25</v>
      </c>
      <c r="M25" t="s">
        <v>31</v>
      </c>
    </row>
    <row r="26" spans="1:13" x14ac:dyDescent="0.35">
      <c r="A26" s="2">
        <v>42487</v>
      </c>
      <c r="B26">
        <v>17</v>
      </c>
      <c r="C26" t="s">
        <v>9</v>
      </c>
      <c r="D26">
        <f>13.8998-12.8508</f>
        <v>1.0490000000000013</v>
      </c>
      <c r="E26">
        <v>6.1</v>
      </c>
      <c r="G26" s="2">
        <v>42499</v>
      </c>
      <c r="H26">
        <v>11.25</v>
      </c>
      <c r="I26" s="2">
        <v>42506</v>
      </c>
      <c r="J26">
        <v>21.3</v>
      </c>
      <c r="K26" s="2">
        <v>42516</v>
      </c>
      <c r="L26">
        <v>59.4</v>
      </c>
      <c r="M26" t="s">
        <v>33</v>
      </c>
    </row>
    <row r="27" spans="1:13" x14ac:dyDescent="0.35">
      <c r="A27" s="2">
        <v>42488</v>
      </c>
      <c r="B27">
        <v>23</v>
      </c>
      <c r="C27" t="s">
        <v>17</v>
      </c>
      <c r="D27">
        <f>13.3624-12.7851</f>
        <v>0.57729999999999926</v>
      </c>
      <c r="E27">
        <v>5.18</v>
      </c>
      <c r="F27">
        <f>E27/(4*150)*1000</f>
        <v>8.6333333333333329</v>
      </c>
      <c r="G27" s="2">
        <v>42499</v>
      </c>
      <c r="H27">
        <v>8.75</v>
      </c>
      <c r="I27" s="2">
        <v>42506</v>
      </c>
      <c r="J27">
        <v>33.299999999999997</v>
      </c>
      <c r="K27" s="2">
        <v>42515</v>
      </c>
      <c r="L27">
        <v>91.9</v>
      </c>
      <c r="M27" t="s">
        <v>24</v>
      </c>
    </row>
    <row r="28" spans="1:13" x14ac:dyDescent="0.35">
      <c r="A28" s="2">
        <v>42494</v>
      </c>
      <c r="B28">
        <v>25</v>
      </c>
      <c r="C28" t="s">
        <v>9</v>
      </c>
      <c r="D28">
        <f>13.3904-12.8176</f>
        <v>0.57279999999999909</v>
      </c>
      <c r="E28">
        <v>3.45</v>
      </c>
      <c r="G28" s="2">
        <v>42508</v>
      </c>
      <c r="H28">
        <v>11.8</v>
      </c>
      <c r="I28" s="2">
        <v>42520</v>
      </c>
      <c r="J28">
        <v>22.8</v>
      </c>
      <c r="K28" t="s">
        <v>13</v>
      </c>
      <c r="M28" t="s">
        <v>34</v>
      </c>
    </row>
    <row r="29" spans="1:13" x14ac:dyDescent="0.35">
      <c r="A29" s="2">
        <v>42607</v>
      </c>
      <c r="B29">
        <v>68</v>
      </c>
      <c r="C29" t="s">
        <v>9</v>
      </c>
      <c r="D29">
        <f>13.1135-12.797</f>
        <v>0.31649999999999956</v>
      </c>
      <c r="E29">
        <v>7.58</v>
      </c>
      <c r="G29" s="2">
        <v>42619</v>
      </c>
      <c r="H29">
        <v>14.4</v>
      </c>
      <c r="M29" t="s">
        <v>36</v>
      </c>
    </row>
    <row r="30" spans="1:13" x14ac:dyDescent="0.35">
      <c r="A30" s="2">
        <v>42621</v>
      </c>
      <c r="B30">
        <v>73</v>
      </c>
      <c r="C30" t="s">
        <v>17</v>
      </c>
      <c r="E30" t="s">
        <v>13</v>
      </c>
      <c r="M30" t="s">
        <v>35</v>
      </c>
    </row>
    <row r="31" spans="1:13" x14ac:dyDescent="0.35">
      <c r="A31" s="2">
        <v>42643</v>
      </c>
      <c r="B31">
        <v>14</v>
      </c>
      <c r="C31" t="s">
        <v>9</v>
      </c>
      <c r="D31">
        <f>13.6311-12.9338</f>
        <v>0.69730000000000025</v>
      </c>
      <c r="E31">
        <v>3.98</v>
      </c>
      <c r="G31" s="2">
        <v>42657</v>
      </c>
      <c r="H31">
        <v>29</v>
      </c>
      <c r="I31" s="2">
        <v>42665</v>
      </c>
      <c r="J31">
        <v>81.5</v>
      </c>
      <c r="K31" s="2">
        <v>42674</v>
      </c>
      <c r="L31">
        <v>316.8</v>
      </c>
      <c r="M31" t="s">
        <v>37</v>
      </c>
    </row>
    <row r="32" spans="1:13" x14ac:dyDescent="0.35">
      <c r="A32" s="2">
        <v>42691</v>
      </c>
      <c r="B32">
        <v>24</v>
      </c>
      <c r="C32" t="s">
        <v>9</v>
      </c>
      <c r="D32">
        <f>13.3999-12.9713</f>
        <v>0.4286000000000012</v>
      </c>
      <c r="E32">
        <v>2.85</v>
      </c>
      <c r="G32" s="2">
        <v>42703</v>
      </c>
      <c r="H32">
        <v>12.38</v>
      </c>
      <c r="I32" s="2">
        <v>42710</v>
      </c>
      <c r="J32">
        <v>55.6</v>
      </c>
      <c r="K32" s="2">
        <v>42719</v>
      </c>
      <c r="L32">
        <v>194.7</v>
      </c>
      <c r="M32" t="s">
        <v>38</v>
      </c>
    </row>
    <row r="33" spans="1:12" x14ac:dyDescent="0.35">
      <c r="A33" s="2">
        <v>42691</v>
      </c>
      <c r="B33">
        <v>36</v>
      </c>
      <c r="C33" t="s">
        <v>17</v>
      </c>
      <c r="D33">
        <f>13.828-12.9348</f>
        <v>0.89320000000000022</v>
      </c>
      <c r="E33">
        <v>10.130000000000001</v>
      </c>
      <c r="G33" s="2">
        <v>42703</v>
      </c>
      <c r="H33">
        <v>16.350000000000001</v>
      </c>
      <c r="I33" s="2">
        <v>42710</v>
      </c>
      <c r="J33">
        <v>40.200000000000003</v>
      </c>
      <c r="K33" s="2">
        <v>42720</v>
      </c>
    </row>
    <row r="36" spans="1:12" x14ac:dyDescent="0.35">
      <c r="D36">
        <f>AVERAGE(D11:D19,D21:D29,D31:D33)</f>
        <v>0.7200238095238094</v>
      </c>
      <c r="E36">
        <f>AVERAGE(E11:E19,E21:E29,E31:E33)</f>
        <v>5.9561904761904758</v>
      </c>
      <c r="F36">
        <f>AVERAGE(F27,F17:F19,F11:F13,F5)</f>
        <v>10.107083333333334</v>
      </c>
      <c r="L36">
        <f>AVERAGE(L11:L19,L21:L24,L26:L27,L31:L32)</f>
        <v>125.35</v>
      </c>
    </row>
    <row r="37" spans="1:12" x14ac:dyDescent="0.35">
      <c r="E37">
        <f>E36/D36</f>
        <v>8.2722132204622874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19"/>
  <sheetViews>
    <sheetView tabSelected="1" workbookViewId="0">
      <selection activeCell="G19" sqref="G19"/>
    </sheetView>
  </sheetViews>
  <sheetFormatPr defaultRowHeight="14.5" x14ac:dyDescent="0.35"/>
  <cols>
    <col min="1" max="1" width="12.1796875" style="4" customWidth="1"/>
    <col min="2" max="3" width="8.7265625" style="4"/>
    <col min="4" max="4" width="10.81640625" style="4" bestFit="1" customWidth="1"/>
    <col min="5" max="5" width="9.453125" style="4" bestFit="1" customWidth="1"/>
    <col min="6" max="6" width="29.7265625" style="4" bestFit="1" customWidth="1"/>
    <col min="7" max="7" width="28.81640625" style="4" bestFit="1" customWidth="1"/>
    <col min="8" max="8" width="10.453125" style="4" bestFit="1" customWidth="1"/>
    <col min="9" max="9" width="10.453125" style="4" customWidth="1"/>
    <col min="10" max="10" width="8.7265625" style="4"/>
    <col min="11" max="11" width="10.453125" style="4" bestFit="1" customWidth="1"/>
    <col min="12" max="12" width="10.453125" style="4" customWidth="1"/>
    <col min="13" max="13" width="9.1796875" style="4" customWidth="1"/>
    <col min="14" max="14" width="10.453125" style="4" bestFit="1" customWidth="1"/>
    <col min="15" max="15" width="10.453125" style="4" customWidth="1"/>
    <col min="16" max="16" width="8.7265625" style="4"/>
    <col min="17" max="17" width="14.1796875" style="4" bestFit="1" customWidth="1"/>
    <col min="18" max="16384" width="8.7265625" style="4"/>
  </cols>
  <sheetData>
    <row r="1" spans="1:19" x14ac:dyDescent="0.35">
      <c r="A1" s="1" t="s">
        <v>47</v>
      </c>
    </row>
    <row r="2" spans="1:19" x14ac:dyDescent="0.35">
      <c r="A2" s="7" t="s">
        <v>48</v>
      </c>
    </row>
    <row r="3" spans="1:19" x14ac:dyDescent="0.35">
      <c r="A3" s="7"/>
    </row>
    <row r="4" spans="1:19" x14ac:dyDescent="0.35">
      <c r="A4" s="4" t="s">
        <v>1</v>
      </c>
      <c r="B4" s="4" t="s">
        <v>2</v>
      </c>
      <c r="C4" s="4" t="s">
        <v>3</v>
      </c>
      <c r="D4" s="4" t="s">
        <v>20</v>
      </c>
      <c r="E4" s="4" t="s">
        <v>4</v>
      </c>
      <c r="F4" s="4" t="s">
        <v>46</v>
      </c>
      <c r="G4" s="4" t="s">
        <v>39</v>
      </c>
      <c r="H4" s="4" t="s">
        <v>10</v>
      </c>
      <c r="I4" s="4" t="s">
        <v>42</v>
      </c>
      <c r="J4" s="4" t="s">
        <v>5</v>
      </c>
      <c r="K4" s="4" t="s">
        <v>11</v>
      </c>
      <c r="L4" s="4" t="s">
        <v>43</v>
      </c>
      <c r="M4" s="4" t="s">
        <v>6</v>
      </c>
      <c r="N4" s="4" t="s">
        <v>12</v>
      </c>
      <c r="O4" s="4" t="s">
        <v>44</v>
      </c>
      <c r="P4" s="4" t="s">
        <v>7</v>
      </c>
      <c r="Q4" s="4" t="s">
        <v>8</v>
      </c>
      <c r="R4" s="4" t="s">
        <v>16</v>
      </c>
      <c r="S4" s="4" t="s">
        <v>45</v>
      </c>
    </row>
    <row r="5" spans="1:19" x14ac:dyDescent="0.35">
      <c r="A5" s="5">
        <v>41859</v>
      </c>
      <c r="B5" s="4">
        <v>10</v>
      </c>
      <c r="C5" s="4" t="s">
        <v>17</v>
      </c>
      <c r="D5" s="4" t="s">
        <v>13</v>
      </c>
      <c r="E5" s="4">
        <v>7.28</v>
      </c>
      <c r="G5" s="4">
        <v>12.133333333333335</v>
      </c>
      <c r="H5" s="5">
        <v>41869</v>
      </c>
      <c r="I5" s="6">
        <v>10</v>
      </c>
      <c r="J5" s="4">
        <v>8.25</v>
      </c>
      <c r="K5" s="5">
        <v>41875</v>
      </c>
      <c r="L5" s="6">
        <v>6</v>
      </c>
      <c r="M5" s="4">
        <v>24.75</v>
      </c>
      <c r="N5" s="5">
        <v>41884</v>
      </c>
      <c r="O5" s="6">
        <v>9</v>
      </c>
      <c r="P5" s="4">
        <v>103.1</v>
      </c>
      <c r="Q5" s="4" t="s">
        <v>18</v>
      </c>
      <c r="S5" s="4">
        <f>SUM(I5,L5,O5)</f>
        <v>25</v>
      </c>
    </row>
    <row r="6" spans="1:19" x14ac:dyDescent="0.35">
      <c r="A6" s="5">
        <v>42069</v>
      </c>
      <c r="B6" s="4">
        <v>29</v>
      </c>
      <c r="C6" s="4" t="s">
        <v>9</v>
      </c>
      <c r="D6" s="4" t="s">
        <v>13</v>
      </c>
      <c r="E6" s="4">
        <v>5.0999999999999996</v>
      </c>
      <c r="H6" s="5">
        <v>42079</v>
      </c>
      <c r="I6" s="6">
        <v>10</v>
      </c>
      <c r="J6" s="4">
        <v>7.8</v>
      </c>
      <c r="K6" s="5">
        <v>42082</v>
      </c>
      <c r="L6" s="6">
        <v>3</v>
      </c>
      <c r="M6" s="4">
        <v>19.2</v>
      </c>
      <c r="N6" s="5">
        <v>42088</v>
      </c>
      <c r="O6" s="6">
        <v>6</v>
      </c>
      <c r="P6" s="4">
        <v>63.7</v>
      </c>
      <c r="Q6" s="4" t="s">
        <v>21</v>
      </c>
      <c r="S6" s="4">
        <f t="shared" ref="S6:S14" si="0">SUM(I6,L6,O6)</f>
        <v>19</v>
      </c>
    </row>
    <row r="7" spans="1:19" x14ac:dyDescent="0.35">
      <c r="A7" s="5">
        <v>42186</v>
      </c>
      <c r="B7" s="4">
        <v>38</v>
      </c>
      <c r="C7" s="4" t="s">
        <v>9</v>
      </c>
      <c r="D7" s="4">
        <v>0.78659999999999997</v>
      </c>
      <c r="E7" s="4">
        <v>9.5</v>
      </c>
      <c r="F7" s="4">
        <f>E7/D7</f>
        <v>12.077294685990339</v>
      </c>
      <c r="G7" s="4">
        <v>12.666666666666666</v>
      </c>
      <c r="H7" s="5">
        <v>42198</v>
      </c>
      <c r="I7" s="6">
        <v>12</v>
      </c>
      <c r="J7" s="4">
        <v>11.85</v>
      </c>
      <c r="K7" s="5">
        <v>42205</v>
      </c>
      <c r="L7" s="6">
        <v>7</v>
      </c>
      <c r="M7" s="4">
        <v>30</v>
      </c>
      <c r="N7" s="5">
        <v>42212</v>
      </c>
      <c r="O7" s="6">
        <v>7</v>
      </c>
      <c r="P7" s="4">
        <v>96.8</v>
      </c>
      <c r="Q7" s="4" t="s">
        <v>18</v>
      </c>
      <c r="S7" s="4">
        <f t="shared" si="0"/>
        <v>26</v>
      </c>
    </row>
    <row r="8" spans="1:19" x14ac:dyDescent="0.35">
      <c r="A8" s="5">
        <v>42202</v>
      </c>
      <c r="B8" s="4">
        <v>14</v>
      </c>
      <c r="C8" s="4" t="s">
        <v>17</v>
      </c>
      <c r="D8" s="4">
        <v>1.0436000000000001</v>
      </c>
      <c r="E8" s="4">
        <v>5.85</v>
      </c>
      <c r="F8" s="4">
        <f t="shared" ref="F8:F14" si="1">E8/D8</f>
        <v>5.6055960137983893</v>
      </c>
      <c r="G8" s="4">
        <v>7.8</v>
      </c>
      <c r="H8" s="5">
        <v>42213</v>
      </c>
      <c r="I8" s="6">
        <v>11</v>
      </c>
      <c r="J8" s="4">
        <v>24.75</v>
      </c>
      <c r="K8" s="5">
        <v>42220</v>
      </c>
      <c r="L8" s="6">
        <v>7</v>
      </c>
      <c r="M8" s="4">
        <v>42.6</v>
      </c>
      <c r="N8" s="5">
        <v>42227</v>
      </c>
      <c r="O8" s="6">
        <v>7</v>
      </c>
      <c r="P8" s="4">
        <v>72.7</v>
      </c>
      <c r="Q8" s="4" t="s">
        <v>18</v>
      </c>
      <c r="S8" s="4">
        <f t="shared" si="0"/>
        <v>25</v>
      </c>
    </row>
    <row r="9" spans="1:19" x14ac:dyDescent="0.35">
      <c r="A9" s="5">
        <v>42272</v>
      </c>
      <c r="B9" s="4">
        <v>49</v>
      </c>
      <c r="C9" s="4" t="s">
        <v>9</v>
      </c>
      <c r="D9" s="4">
        <v>1.4189000000000001</v>
      </c>
      <c r="E9" s="4">
        <v>7.43</v>
      </c>
      <c r="F9" s="4">
        <f t="shared" si="1"/>
        <v>5.2364507717245754</v>
      </c>
      <c r="G9" s="4">
        <v>12.383333333333333</v>
      </c>
      <c r="H9" s="5">
        <v>42289</v>
      </c>
      <c r="I9" s="6">
        <v>17</v>
      </c>
      <c r="J9" s="4" t="s">
        <v>13</v>
      </c>
      <c r="K9" s="5">
        <v>42296</v>
      </c>
      <c r="L9" s="6">
        <v>7</v>
      </c>
      <c r="M9" s="4">
        <v>22</v>
      </c>
      <c r="N9" s="5">
        <v>42304</v>
      </c>
      <c r="O9" s="6">
        <v>8</v>
      </c>
      <c r="P9" s="4">
        <v>118.25</v>
      </c>
      <c r="Q9" s="4" t="s">
        <v>24</v>
      </c>
      <c r="S9" s="4">
        <f t="shared" si="0"/>
        <v>32</v>
      </c>
    </row>
    <row r="10" spans="1:19" x14ac:dyDescent="0.35">
      <c r="A10" s="5">
        <v>42285</v>
      </c>
      <c r="B10" s="4">
        <v>33</v>
      </c>
      <c r="C10" s="4" t="s">
        <v>9</v>
      </c>
      <c r="D10" s="4">
        <v>0.57040000000000002</v>
      </c>
      <c r="E10" s="4">
        <v>5.93</v>
      </c>
      <c r="F10" s="4">
        <f t="shared" si="1"/>
        <v>10.396213183730714</v>
      </c>
      <c r="G10" s="4">
        <v>9.8833333333333329</v>
      </c>
      <c r="H10" s="5">
        <v>42299</v>
      </c>
      <c r="I10" s="6">
        <v>14</v>
      </c>
      <c r="J10" s="4">
        <v>9.75</v>
      </c>
      <c r="K10" s="5">
        <v>42306</v>
      </c>
      <c r="L10" s="6">
        <v>7</v>
      </c>
      <c r="M10" s="4">
        <v>23.8</v>
      </c>
      <c r="N10" s="5">
        <v>42317</v>
      </c>
      <c r="O10" s="6">
        <v>11</v>
      </c>
      <c r="P10" s="4">
        <v>96.8</v>
      </c>
      <c r="Q10" s="4" t="s">
        <v>24</v>
      </c>
      <c r="S10" s="4">
        <f t="shared" si="0"/>
        <v>32</v>
      </c>
    </row>
    <row r="11" spans="1:19" x14ac:dyDescent="0.35">
      <c r="A11" s="5">
        <v>42359</v>
      </c>
      <c r="B11" s="4">
        <v>39</v>
      </c>
      <c r="C11" s="4" t="s">
        <v>9</v>
      </c>
      <c r="D11" s="4">
        <v>0.98529999999999873</v>
      </c>
      <c r="E11" s="4">
        <v>7.58</v>
      </c>
      <c r="F11" s="4">
        <f t="shared" si="1"/>
        <v>7.6930883994722521</v>
      </c>
      <c r="G11" s="4">
        <v>10.106666666666667</v>
      </c>
      <c r="H11" s="5">
        <v>42368</v>
      </c>
      <c r="I11" s="6">
        <v>9</v>
      </c>
      <c r="J11" s="4">
        <v>12.3</v>
      </c>
      <c r="K11" s="5">
        <v>42380</v>
      </c>
      <c r="L11" s="6">
        <v>12</v>
      </c>
      <c r="M11" s="4">
        <v>96</v>
      </c>
      <c r="N11" s="5">
        <v>42388</v>
      </c>
      <c r="O11" s="6">
        <v>8</v>
      </c>
      <c r="P11" s="4">
        <v>170</v>
      </c>
      <c r="Q11" s="4" t="s">
        <v>24</v>
      </c>
      <c r="S11" s="4">
        <f t="shared" si="0"/>
        <v>29</v>
      </c>
    </row>
    <row r="12" spans="1:19" x14ac:dyDescent="0.35">
      <c r="A12" s="5">
        <v>42359</v>
      </c>
      <c r="B12" s="4">
        <v>42</v>
      </c>
      <c r="C12" s="4" t="s">
        <v>9</v>
      </c>
      <c r="D12" s="4">
        <v>0.71289999999999942</v>
      </c>
      <c r="E12" s="4">
        <v>5.93</v>
      </c>
      <c r="F12" s="4">
        <f t="shared" si="1"/>
        <v>8.3181371861411204</v>
      </c>
      <c r="G12" s="4">
        <v>9.8833333333333329</v>
      </c>
      <c r="H12" s="5">
        <v>42368</v>
      </c>
      <c r="I12" s="6">
        <v>9</v>
      </c>
      <c r="J12" s="4">
        <v>6.9</v>
      </c>
      <c r="K12" s="5">
        <v>42381</v>
      </c>
      <c r="L12" s="6">
        <v>13</v>
      </c>
      <c r="M12" s="4">
        <v>89</v>
      </c>
      <c r="N12" s="5">
        <v>42389</v>
      </c>
      <c r="O12" s="6">
        <v>8</v>
      </c>
      <c r="P12" s="4">
        <v>155.69999999999999</v>
      </c>
      <c r="Q12" s="4" t="s">
        <v>24</v>
      </c>
      <c r="S12" s="4">
        <f t="shared" si="0"/>
        <v>30</v>
      </c>
    </row>
    <row r="13" spans="1:19" x14ac:dyDescent="0.35">
      <c r="A13" s="5">
        <v>42361</v>
      </c>
      <c r="B13" s="4">
        <v>29</v>
      </c>
      <c r="C13" s="4" t="s">
        <v>17</v>
      </c>
      <c r="D13" s="4">
        <v>0.53559999999999874</v>
      </c>
      <c r="E13" s="4">
        <v>4.3499999999999996</v>
      </c>
      <c r="F13" s="4">
        <f t="shared" si="1"/>
        <v>8.1217326362957607</v>
      </c>
      <c r="G13" s="4">
        <v>7.2499999999999991</v>
      </c>
      <c r="H13" s="5">
        <v>42375</v>
      </c>
      <c r="I13" s="6">
        <v>14</v>
      </c>
      <c r="J13" s="4">
        <v>22.65</v>
      </c>
      <c r="K13" s="5">
        <v>42382</v>
      </c>
      <c r="L13" s="6">
        <v>7</v>
      </c>
      <c r="M13" s="4">
        <v>43.5</v>
      </c>
      <c r="N13" s="5">
        <v>42394</v>
      </c>
      <c r="O13" s="6">
        <v>12</v>
      </c>
      <c r="P13" s="4">
        <v>119.4</v>
      </c>
      <c r="Q13" s="4" t="s">
        <v>24</v>
      </c>
      <c r="S13" s="4">
        <f t="shared" si="0"/>
        <v>33</v>
      </c>
    </row>
    <row r="14" spans="1:19" x14ac:dyDescent="0.35">
      <c r="A14" s="5">
        <v>42488</v>
      </c>
      <c r="B14" s="4">
        <v>23</v>
      </c>
      <c r="C14" s="4" t="s">
        <v>17</v>
      </c>
      <c r="D14" s="4">
        <v>0.57729999999999926</v>
      </c>
      <c r="E14" s="4">
        <v>5.18</v>
      </c>
      <c r="F14" s="4">
        <f t="shared" si="1"/>
        <v>8.9728044344361795</v>
      </c>
      <c r="G14" s="4">
        <v>8.6333333333333329</v>
      </c>
      <c r="H14" s="5">
        <v>42499</v>
      </c>
      <c r="I14" s="6">
        <v>11</v>
      </c>
      <c r="J14" s="4">
        <v>8.75</v>
      </c>
      <c r="K14" s="5">
        <v>42506</v>
      </c>
      <c r="L14" s="6">
        <v>7</v>
      </c>
      <c r="M14" s="4">
        <v>33.299999999999997</v>
      </c>
      <c r="N14" s="5">
        <v>42515</v>
      </c>
      <c r="O14" s="6">
        <v>9</v>
      </c>
      <c r="P14" s="4">
        <v>91.9</v>
      </c>
      <c r="Q14" s="4" t="s">
        <v>24</v>
      </c>
      <c r="S14" s="4">
        <f t="shared" si="0"/>
        <v>27</v>
      </c>
    </row>
    <row r="16" spans="1:19" x14ac:dyDescent="0.35">
      <c r="A16" s="3" t="s">
        <v>40</v>
      </c>
      <c r="B16" s="4">
        <f>AVERAGE(B5:B14)</f>
        <v>30.6</v>
      </c>
      <c r="D16" s="4">
        <f>AVERAGE(D7:D14)</f>
        <v>0.82882499999999959</v>
      </c>
      <c r="E16" s="4">
        <f>AVERAGE(E7:E14)</f>
        <v>6.46875</v>
      </c>
      <c r="F16" s="4">
        <f>AVERAGE(F7:F14)</f>
        <v>8.3026646639486668</v>
      </c>
      <c r="I16" s="4">
        <f>AVERAGE(I7:I14)</f>
        <v>12.125</v>
      </c>
      <c r="J16" s="4">
        <f>AVERAGE(J7:J14)</f>
        <v>13.850000000000003</v>
      </c>
      <c r="L16" s="4">
        <f>AVERAGE(L7:L14)</f>
        <v>8.375</v>
      </c>
      <c r="M16" s="4">
        <f>AVERAGE(M7:M14)</f>
        <v>47.524999999999999</v>
      </c>
      <c r="O16" s="4">
        <f>AVERAGE(O7:O14)</f>
        <v>8.75</v>
      </c>
      <c r="P16" s="4">
        <f>AVERAGE(P7:P14)</f>
        <v>115.19374999999999</v>
      </c>
      <c r="S16" s="4">
        <f>AVERAGE(S7:S14)</f>
        <v>29.25</v>
      </c>
    </row>
    <row r="17" spans="1:19" x14ac:dyDescent="0.35">
      <c r="A17" s="4" t="s">
        <v>41</v>
      </c>
      <c r="B17" s="4">
        <f>STDEV(B5:B14)</f>
        <v>12.303567684935038</v>
      </c>
      <c r="D17" s="4">
        <f>STDEV(D7:D14)</f>
        <v>0.30473688768228524</v>
      </c>
      <c r="E17" s="4">
        <f>STDEV(E7:E14)</f>
        <v>1.6239584574208061</v>
      </c>
      <c r="F17" s="4">
        <f>STDEV(F7:F14)</f>
        <v>2.2728292776137313</v>
      </c>
      <c r="I17" s="4">
        <f>STDEV(I7:I14)</f>
        <v>2.7483761439387129</v>
      </c>
      <c r="J17" s="4">
        <f>STDEV(J7:J14)</f>
        <v>6.9973209158934466</v>
      </c>
      <c r="L17" s="4">
        <f>STDEV(L7:L14)</f>
        <v>2.5599944196367752</v>
      </c>
      <c r="M17" s="4">
        <f>STDEV(M7:M14)</f>
        <v>28.869991835319748</v>
      </c>
      <c r="O17" s="4">
        <f>STDEV(O7:O14)</f>
        <v>1.8322507626258087</v>
      </c>
      <c r="P17" s="4">
        <f>STDEV(P7:P14)</f>
        <v>33.158692433939088</v>
      </c>
      <c r="S17" s="4">
        <f>STDEV(S7:S14)</f>
        <v>3.0118812346154309</v>
      </c>
    </row>
    <row r="19" spans="1:19" x14ac:dyDescent="0.35">
      <c r="P19" s="4">
        <f>P16/E16</f>
        <v>17.807729468599032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 C</dc:creator>
  <cp:lastModifiedBy>Ben C</cp:lastModifiedBy>
  <dcterms:created xsi:type="dcterms:W3CDTF">2016-11-06T17:55:51Z</dcterms:created>
  <dcterms:modified xsi:type="dcterms:W3CDTF">2018-02-02T20:37:58Z</dcterms:modified>
</cp:coreProperties>
</file>